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597" i="1"/>
  <c r="F597"/>
  <c r="E597"/>
  <c r="G594"/>
  <c r="F594"/>
  <c r="E594"/>
  <c r="G578"/>
  <c r="F578"/>
  <c r="E578"/>
  <c r="F577"/>
  <c r="E577"/>
  <c r="F563"/>
  <c r="E563"/>
  <c r="F546"/>
  <c r="E546"/>
  <c r="E519"/>
  <c r="N519"/>
  <c r="M518"/>
  <c r="M517"/>
  <c r="F468"/>
  <c r="G468" s="1"/>
  <c r="E468"/>
  <c r="F450"/>
  <c r="E450"/>
  <c r="F437"/>
  <c r="E437"/>
  <c r="M420"/>
  <c r="M421"/>
  <c r="F422"/>
  <c r="E422"/>
  <c r="G370"/>
  <c r="F350"/>
  <c r="E350"/>
  <c r="M325"/>
  <c r="F327"/>
  <c r="E327"/>
  <c r="F317"/>
  <c r="E317"/>
  <c r="M225"/>
  <c r="F228"/>
  <c r="F240" s="1"/>
  <c r="E228"/>
  <c r="E240" s="1"/>
  <c r="G159"/>
  <c r="F158"/>
  <c r="E158"/>
  <c r="F152"/>
  <c r="E152"/>
  <c r="F145"/>
  <c r="E145"/>
  <c r="E130"/>
  <c r="E131" s="1"/>
  <c r="F130"/>
  <c r="F131" s="1"/>
  <c r="G75"/>
  <c r="G450" l="1"/>
  <c r="G317"/>
  <c r="G350"/>
  <c r="G437"/>
  <c r="G422"/>
  <c r="E328"/>
  <c r="F328"/>
  <c r="G240"/>
  <c r="G158"/>
  <c r="M73"/>
  <c r="G51"/>
  <c r="G47"/>
  <c r="G48"/>
  <c r="G46"/>
  <c r="G42"/>
  <c r="G43"/>
  <c r="G44"/>
  <c r="G41"/>
  <c r="G38"/>
  <c r="G34"/>
  <c r="G35"/>
  <c r="G36"/>
  <c r="G37"/>
  <c r="G33"/>
  <c r="G31"/>
  <c r="G30"/>
  <c r="G17"/>
  <c r="G18"/>
  <c r="G19"/>
  <c r="G24"/>
  <c r="G25"/>
  <c r="G27"/>
  <c r="G28"/>
  <c r="G29"/>
  <c r="G16"/>
  <c r="M65"/>
  <c r="M42"/>
  <c r="M41"/>
  <c r="M34"/>
  <c r="M35"/>
  <c r="M36"/>
  <c r="M38"/>
  <c r="M39"/>
  <c r="M33"/>
  <c r="M17"/>
  <c r="M18"/>
  <c r="M19"/>
  <c r="M16"/>
  <c r="M51"/>
  <c r="M46"/>
  <c r="F443"/>
  <c r="F451" s="1"/>
  <c r="E443"/>
  <c r="E451" s="1"/>
  <c r="F529"/>
  <c r="E529"/>
  <c r="E530" s="1"/>
  <c r="F519"/>
  <c r="G519" s="1"/>
  <c r="F500"/>
  <c r="F501" s="1"/>
  <c r="G501" s="1"/>
  <c r="E500"/>
  <c r="E501" s="1"/>
  <c r="F492"/>
  <c r="E492"/>
  <c r="F406"/>
  <c r="E406"/>
  <c r="F395"/>
  <c r="E395"/>
  <c r="F385"/>
  <c r="E385"/>
  <c r="G131"/>
  <c r="Q385"/>
  <c r="F299"/>
  <c r="E299"/>
  <c r="M294"/>
  <c r="F294"/>
  <c r="E294"/>
  <c r="G293"/>
  <c r="F288"/>
  <c r="E288"/>
  <c r="G287"/>
  <c r="M286"/>
  <c r="G286"/>
  <c r="G279"/>
  <c r="G277"/>
  <c r="G276"/>
  <c r="F275"/>
  <c r="E275"/>
  <c r="G274"/>
  <c r="G273"/>
  <c r="F272"/>
  <c r="E272"/>
  <c r="M271"/>
  <c r="M280" s="1"/>
  <c r="G266"/>
  <c r="G263"/>
  <c r="G262"/>
  <c r="M261"/>
  <c r="M267" s="1"/>
  <c r="F261"/>
  <c r="F267" s="1"/>
  <c r="E261"/>
  <c r="E267" s="1"/>
  <c r="G255"/>
  <c r="G254"/>
  <c r="F253"/>
  <c r="E253"/>
  <c r="M251"/>
  <c r="G251"/>
  <c r="M249"/>
  <c r="G249"/>
  <c r="G247"/>
  <c r="G246"/>
  <c r="F245"/>
  <c r="F256" s="1"/>
  <c r="E245"/>
  <c r="E256" s="1"/>
  <c r="M235"/>
  <c r="F211"/>
  <c r="E211"/>
  <c r="F210"/>
  <c r="E210"/>
  <c r="F209"/>
  <c r="E209"/>
  <c r="G206"/>
  <c r="G205"/>
  <c r="M204"/>
  <c r="F204"/>
  <c r="F207" s="1"/>
  <c r="E204"/>
  <c r="E207" s="1"/>
  <c r="F200"/>
  <c r="E200"/>
  <c r="M199"/>
  <c r="M198"/>
  <c r="M197"/>
  <c r="M196"/>
  <c r="G196"/>
  <c r="F192"/>
  <c r="E192"/>
  <c r="M191"/>
  <c r="G191"/>
  <c r="M190"/>
  <c r="G190"/>
  <c r="G189"/>
  <c r="M188"/>
  <c r="G188"/>
  <c r="F182"/>
  <c r="E182"/>
  <c r="G181"/>
  <c r="G180"/>
  <c r="G179"/>
  <c r="G178"/>
  <c r="G177"/>
  <c r="M176"/>
  <c r="G176"/>
  <c r="M175"/>
  <c r="G173"/>
  <c r="G172"/>
  <c r="G171"/>
  <c r="G170"/>
  <c r="G169"/>
  <c r="M168"/>
  <c r="G168"/>
  <c r="G165"/>
  <c r="G164"/>
  <c r="G163"/>
  <c r="G162"/>
  <c r="G161"/>
  <c r="F120"/>
  <c r="E120"/>
  <c r="G119"/>
  <c r="M118"/>
  <c r="G118"/>
  <c r="M117"/>
  <c r="G117"/>
  <c r="M116"/>
  <c r="G116"/>
  <c r="M115"/>
  <c r="G115"/>
  <c r="M114"/>
  <c r="G114"/>
  <c r="M113"/>
  <c r="G113"/>
  <c r="G108"/>
  <c r="G107"/>
  <c r="M106"/>
  <c r="G106"/>
  <c r="M105"/>
  <c r="F105"/>
  <c r="F109" s="1"/>
  <c r="E105"/>
  <c r="E109" s="1"/>
  <c r="F101"/>
  <c r="E101"/>
  <c r="M100"/>
  <c r="G100"/>
  <c r="M98"/>
  <c r="M97"/>
  <c r="G97"/>
  <c r="M95"/>
  <c r="G95"/>
  <c r="E91"/>
  <c r="M90"/>
  <c r="M89"/>
  <c r="F89"/>
  <c r="G89" s="1"/>
  <c r="F84"/>
  <c r="G84" s="1"/>
  <c r="G82"/>
  <c r="F80"/>
  <c r="G80" s="1"/>
  <c r="M79"/>
  <c r="G79"/>
  <c r="M77"/>
  <c r="G77"/>
  <c r="E85"/>
  <c r="G72"/>
  <c r="G71"/>
  <c r="F68"/>
  <c r="G68" s="1"/>
  <c r="G67"/>
  <c r="F66"/>
  <c r="G66" s="1"/>
  <c r="G62"/>
  <c r="G61"/>
  <c r="M60"/>
  <c r="F60"/>
  <c r="E60"/>
  <c r="F26"/>
  <c r="E26"/>
  <c r="F23"/>
  <c r="E23"/>
  <c r="F22"/>
  <c r="E22"/>
  <c r="F21"/>
  <c r="G21" s="1"/>
  <c r="M11"/>
  <c r="M10"/>
  <c r="M9"/>
  <c r="F530" l="1"/>
  <c r="G451"/>
  <c r="G328"/>
  <c r="F407"/>
  <c r="G443"/>
  <c r="E407"/>
  <c r="G22"/>
  <c r="G23"/>
  <c r="G26"/>
  <c r="A563"/>
  <c r="F85"/>
  <c r="G85" s="1"/>
  <c r="H85" s="1"/>
  <c r="A120"/>
  <c r="A288"/>
  <c r="G299"/>
  <c r="G182"/>
  <c r="H182" s="1"/>
  <c r="A182"/>
  <c r="M91"/>
  <c r="G101"/>
  <c r="H101" s="1"/>
  <c r="G109"/>
  <c r="H109" s="1"/>
  <c r="G209"/>
  <c r="G211"/>
  <c r="G256"/>
  <c r="H256" s="1"/>
  <c r="A267"/>
  <c r="E208"/>
  <c r="M85"/>
  <c r="M182"/>
  <c r="M192"/>
  <c r="M200"/>
  <c r="M208"/>
  <c r="M256"/>
  <c r="E280"/>
  <c r="E296" s="1"/>
  <c r="E20"/>
  <c r="M101"/>
  <c r="M109"/>
  <c r="G192"/>
  <c r="H192" s="1"/>
  <c r="G200"/>
  <c r="H200" s="1"/>
  <c r="G210"/>
  <c r="G253"/>
  <c r="G272"/>
  <c r="F280"/>
  <c r="G288"/>
  <c r="H288" s="1"/>
  <c r="G207"/>
  <c r="H207" s="1"/>
  <c r="F208"/>
  <c r="A109"/>
  <c r="F298"/>
  <c r="F20"/>
  <c r="A60"/>
  <c r="F91"/>
  <c r="G91" s="1"/>
  <c r="H91" s="1"/>
  <c r="G105"/>
  <c r="G120"/>
  <c r="H120" s="1"/>
  <c r="A192"/>
  <c r="G204"/>
  <c r="A207"/>
  <c r="M207"/>
  <c r="E297"/>
  <c r="A256"/>
  <c r="G267"/>
  <c r="H267" s="1"/>
  <c r="N267" s="1"/>
  <c r="M296"/>
  <c r="A306"/>
  <c r="A394"/>
  <c r="F297"/>
  <c r="G60"/>
  <c r="M120"/>
  <c r="E298"/>
  <c r="G245"/>
  <c r="G261"/>
  <c r="G294"/>
  <c r="H294" s="1"/>
  <c r="N294" s="1"/>
  <c r="G275"/>
  <c r="M288"/>
  <c r="G407" l="1"/>
  <c r="G20"/>
  <c r="N91"/>
  <c r="A85"/>
  <c r="N109"/>
  <c r="N256"/>
  <c r="G280"/>
  <c r="H280" s="1"/>
  <c r="N280" s="1"/>
  <c r="A503"/>
  <c r="N101"/>
  <c r="A577"/>
  <c r="N207"/>
  <c r="N85"/>
  <c r="A209"/>
  <c r="N182"/>
  <c r="G297"/>
  <c r="A579"/>
  <c r="N288"/>
  <c r="N200"/>
  <c r="N192"/>
  <c r="N120"/>
  <c r="F296"/>
  <c r="G208"/>
  <c r="H208" s="1"/>
  <c r="N208" s="1"/>
  <c r="G298"/>
  <c r="A91"/>
  <c r="A69" l="1"/>
  <c r="G56"/>
  <c r="A56"/>
  <c r="G296"/>
  <c r="H296" s="1"/>
  <c r="N296" s="1"/>
  <c r="A297"/>
  <c r="A597" l="1"/>
  <c r="A208" l="1"/>
  <c r="A370"/>
  <c r="A131"/>
  <c r="A296"/>
  <c r="A530"/>
  <c r="A578"/>
  <c r="A407"/>
</calcChain>
</file>

<file path=xl/sharedStrings.xml><?xml version="1.0" encoding="utf-8"?>
<sst xmlns="http://schemas.openxmlformats.org/spreadsheetml/2006/main" count="1074" uniqueCount="766">
  <si>
    <t>№             п/п</t>
  </si>
  <si>
    <t>Наименованиемуниципальной программы,  подпрограммы, мероприятия программы</t>
  </si>
  <si>
    <t>Показатели эффективности реализации программы</t>
  </si>
  <si>
    <t>Источник финансирования</t>
  </si>
  <si>
    <t xml:space="preserve">Уточненный план  </t>
  </si>
  <si>
    <t xml:space="preserve">Фактически исполненный           </t>
  </si>
  <si>
    <t>Доля освоения финансовых средств, %</t>
  </si>
  <si>
    <t>Оценка эффективности использования бюджетных средств, балл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</si>
  <si>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</si>
  <si>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</si>
  <si>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</si>
  <si>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</si>
  <si>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Эффективность реализации муниципальной программы</t>
  </si>
  <si>
    <t>1.</t>
  </si>
  <si>
    <t>Муниципальная программа "Развитие образования на 2014-2020 годы"</t>
  </si>
  <si>
    <t>1. Доля численности обучающихся в образовательных организациях общего образования, обучающихся в соответствии с новыми федеральными государственными образовательными стандартами (в общей численности обучающихся в организациях общего образования)</t>
  </si>
  <si>
    <t>%</t>
  </si>
  <si>
    <t>2. Отношение средней заработной платы педагогических работников общеобразовательных организаций к средней заработной плате в автономном округе (указ Президента Российской Федерации от 07 мая 2012 года № 597)</t>
  </si>
  <si>
    <t>3. 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в автономном округе (указ Президента Российской Федерации от 07 мая 2012 года № 597)</t>
  </si>
  <si>
    <t>МБ</t>
  </si>
  <si>
    <t>ОБ</t>
  </si>
  <si>
    <t>1.1.2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</si>
  <si>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</si>
  <si>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1.1.3</t>
  </si>
  <si>
    <t>Предоставление общего и бесплатного образования (обучения и воспитания) детей с отклонениями в развитии и (или) в состоянии здоровья по основным общеобразовательным программам и программам коррекционного обучения</t>
  </si>
  <si>
    <t>1.1.4</t>
  </si>
  <si>
    <t>Предоставление услуг дополнительного образования</t>
  </si>
  <si>
    <t>Задача 2: Подготовка специалистов в образовательных организациях высшего образования</t>
  </si>
  <si>
    <t>Итого по подпрограмме 1</t>
  </si>
  <si>
    <t>1.2.1</t>
  </si>
  <si>
    <t>Строительство объектов образования</t>
  </si>
  <si>
    <t>ед.</t>
  </si>
  <si>
    <t>Итого по подпрограмме 2</t>
  </si>
  <si>
    <t>1.3.2.</t>
  </si>
  <si>
    <t>Реализация инновационной деятельности в системе образования</t>
  </si>
  <si>
    <t xml:space="preserve">2. Доля образовательных организаций, реализующих образовательные проекты в режиме инновационных площадок </t>
  </si>
  <si>
    <t>Задача 3: Создание условий для поддержки талантливых детей</t>
  </si>
  <si>
    <t>1.3.3</t>
  </si>
  <si>
    <t>Поддержка талантливых детей и молодежи, развитие творческих и интеллектуальных способностей учащихся. Проведение конкурсов, фестивалей, акций</t>
  </si>
  <si>
    <t>3. Доля обучающихся, ставших победителями и призерами очных региональных и всероссийских творческих, интеллектуальных, технических, социальных, экологических и др. конкурсных мероприятий</t>
  </si>
  <si>
    <t>1.3.4.</t>
  </si>
  <si>
    <t>Специальная оценка условий труда</t>
  </si>
  <si>
    <t>Задача 4: Содействие развитию профессионального мастерства педагогических и руководящих кадров</t>
  </si>
  <si>
    <t>1.3.5.</t>
  </si>
  <si>
    <t>Проведение  и участие в мероприятиях с привлечением педагогических работников системы образования города</t>
  </si>
  <si>
    <t>Задача 5: Создание безбарьерной среды, обеспечивающей доступ в образовательные организации детей с ограниченными возможностями и их социализацию в общество</t>
  </si>
  <si>
    <t>1.3.6.</t>
  </si>
  <si>
    <t>Осуществление мероприятий по созданию в образовательных организациях без барьерной среды</t>
  </si>
  <si>
    <t>Итого по подпрограмме 3</t>
  </si>
  <si>
    <t xml:space="preserve">Подпрограмма 4. "Совершенствование организации горячего питания обучающихся общеобразовательных учреждений"
</t>
  </si>
  <si>
    <t>Цель: Сохранение и укрепление здоровья обучающихся путем организации качественного, сбалансированного питания в школах</t>
  </si>
  <si>
    <t xml:space="preserve">Задача 1. Обеспечение обучающихся общеобразовательных организаций питанием высокого качества и безопасности </t>
  </si>
  <si>
    <t>1.4.1</t>
  </si>
  <si>
    <t xml:space="preserve">Организация горячего питания 
обучающихся в общеобразовательных организациях
</t>
  </si>
  <si>
    <t>1. Доля общеобразовательных организаций (от общего числа общеобразовательных организаций), в которых обеспечена возможность пользоваться современными столовыми</t>
  </si>
  <si>
    <t>2. Доля обучающихся в общеобразовательных организациях (от общей численности обучающихся в общеобразовательных организациях), которые получают качественное горячее питание</t>
  </si>
  <si>
    <t>Итого по подпрограмме 4</t>
  </si>
  <si>
    <t xml:space="preserve">Подпрограмма 5. "Реализация приоритетного национального проекта "Образование"
</t>
  </si>
  <si>
    <t>Цель: Создание условий для удовлетворения потребностей жителей города в качественном образовании путем реализации приоритетного национального
проекта «Образование»</t>
  </si>
  <si>
    <t>Задача 1. Стимулирование образовательных организаций, активно внедряющих образовательные технологии (гранты Главы города лучшим организациям)</t>
  </si>
  <si>
    <t>1.5.1</t>
  </si>
  <si>
    <t>Организация работы по присуждению гранта Главы города лучшей общеобразовательной организации</t>
  </si>
  <si>
    <t>1. Количество образовательных организаций, участвующих в конкурсном отборе на присуждение   грантов Главы города</t>
  </si>
  <si>
    <t>Задача 2. Поддержка талантливой молодежи (в том числе гранты Главы города)</t>
  </si>
  <si>
    <t>1.5.2</t>
  </si>
  <si>
    <t>Организация  работы по присуждению грантов Главы города талантливой молодежи</t>
  </si>
  <si>
    <t>2.  Доля обучающихся и воспитанников, получивших поощрение в различных формах, от общего их числа</t>
  </si>
  <si>
    <t>3. Доля детей, привлекаемых к участию в творческих, интеллектуальных, спортивных мероприятиях, от общего числа детей, обучающихся в образовательных организациях</t>
  </si>
  <si>
    <t>Задача 3. Поощрение лучших учителей</t>
  </si>
  <si>
    <t>1.5.3</t>
  </si>
  <si>
    <t>Организация  работы по присуждению грантов Главы города лучшим педагогам</t>
  </si>
  <si>
    <t>4. Доля педагогов, участвующих в диссеминации собственного опыта</t>
  </si>
  <si>
    <t>Итого по подпрограмме 5</t>
  </si>
  <si>
    <t xml:space="preserve">Подпрограмма 6 "Обеспечение  реализации муниципальной программы "Развитие образования на 2014 -2020 годы"
</t>
  </si>
  <si>
    <t>Цель: Финансовое, организационно-методическое, информационно-техническое обеспечение реализации муниципальной программы</t>
  </si>
  <si>
    <t>Задача. Обеспечение деятельности аппарата и отделов Управления образования</t>
  </si>
  <si>
    <t>1.6.1</t>
  </si>
  <si>
    <t>Расходы на руководство и управление в сфере установленных функций</t>
  </si>
  <si>
    <t>1. Укомплектованность высококвалифицированными кадрами МУ «Управление образования Администрации города Губкинского»</t>
  </si>
  <si>
    <t xml:space="preserve">2. Освоение денежных средств, утвержденных на реализацию программных мероприятий </t>
  </si>
  <si>
    <t>1.6.2</t>
  </si>
  <si>
    <t>Расходы на экономическое, бухгалтерское и организационно-техническое сопровождение</t>
  </si>
  <si>
    <t>Итого по подпрограмме 6</t>
  </si>
  <si>
    <t>Подпрограмма 7. "Обеспечение мер социальной поддержки в сфере образования"</t>
  </si>
  <si>
    <t>Цель: Развитие системы государственной поддержки в системе образования</t>
  </si>
  <si>
    <t>Задача : Исполнение переданных полномочий в части обеспечения мер социальной поддержки</t>
  </si>
  <si>
    <t>1.7.1</t>
  </si>
  <si>
    <t>Ежемесячные пособия молодым специалистам</t>
  </si>
  <si>
    <t>1. Доля учителей общеобразовательных организаций в возрасте до 35 лет, в общей численности учителей общеобразовательных организаций</t>
  </si>
  <si>
    <t>1.7.2</t>
  </si>
  <si>
    <t>Единовременное пособие молодым специалистам муниципальных организаций</t>
  </si>
  <si>
    <t>2. Доля педагогических работников, получивших единовременные пособия в качестве молодых специалистов, от общего числа обратившихся, имеющих право на льготу</t>
  </si>
  <si>
    <t>1.7.3</t>
  </si>
  <si>
    <t>Единовременные пособия при назначении страховой пенсии по старости</t>
  </si>
  <si>
    <t>3. Доля детей, оставшихся без попечения родителей, получающих компенсацию (0 – 18 лет), от общего количества обратившихся, имеющих право на компенсацию</t>
  </si>
  <si>
    <t>1.7.4</t>
  </si>
  <si>
    <t>Социальная поддержка и социальное обслуживание  детей - сирот и детей, оставшихся без попечения родителей</t>
  </si>
  <si>
    <t>4. Доля воспитанников, чьи родители получают ежемесячную компенсацию родительской платы за содержание ребёнка в государственных и муниципальных образовательных организациях, от общей численности воспитанников</t>
  </si>
  <si>
    <t>1.7.5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</si>
  <si>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</si>
  <si>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5. Доля педагогических работников, получивших пособие при назначении трудовой пенсии по старости в общем количестве работников уходящих на пенсию, имеющих право на выплату</t>
  </si>
  <si>
    <t>1.7.6</t>
  </si>
  <si>
    <t>Ежемесячная компенсационная выплата одному из родителей на ребенка в возрасте от полутора до пяти лет, не посещающего дошкольное образовательное учреждение в автономном округе</t>
  </si>
  <si>
    <t>6. Доля детей, чьи родители получают ежемесячные выплаты на ребёнка, не посещающего дошкольную образовательную организацию, от общей численности детей, чьи родители обратились за выплатой</t>
  </si>
  <si>
    <t>1.7.7</t>
  </si>
  <si>
    <t>Социальная поддержка и социальное обслуживание детей-сирот и детей, оставшихся без попечения родителей, в приемных семьях</t>
  </si>
  <si>
    <t>Итого по подпрограмме 7</t>
  </si>
  <si>
    <t xml:space="preserve">Итого по программе 1, в т.ч. </t>
  </si>
  <si>
    <t>Оценка степени достижения показателей программы 1</t>
  </si>
  <si>
    <t>средства местного бюджета</t>
  </si>
  <si>
    <t>средства окружного бюджета</t>
  </si>
  <si>
    <t>2.</t>
  </si>
  <si>
    <t>ФБ</t>
  </si>
  <si>
    <t>2.1.22</t>
  </si>
  <si>
    <t>Предоставление отдельных мер социальной поддержки граждан, подтвергшихся радиации</t>
  </si>
  <si>
    <t>2.1.23</t>
  </si>
  <si>
    <t>Предоставление мер социальной поддержки гражданам, удостоенным почетного звания «Почетный гражданин города Губкинского»</t>
  </si>
  <si>
    <t>2.1.24</t>
  </si>
  <si>
    <t>Возмещение расходов по оплате автомобиля и расходов по доставке транспортного средства до места жительства семьям, имеющим детей-инвалидов, достигших трёхлетнего возраста в соответствии с Законом ЯНАО от 03.11.2006 № 62-ЗАО «О мерах социальной поддержки отдельных категорий граждан в ЯНАО»</t>
  </si>
  <si>
    <t>2.1.25</t>
  </si>
  <si>
    <t>Ежемесячное пособие опекунам совершеннолетних недееспособных граждан в соответствии с Законом Ямало-Ненецкого автономного округа  от  20 декабря 2016 года № 107-ЗАО  "О ежемесячном пособии опекунам совершеннолетних недееспособных граждан"</t>
  </si>
  <si>
    <t>2.1.26</t>
  </si>
  <si>
    <t xml:space="preserve">Организация и проведение культурно-массовых мероприятий с участием инвалидов (в том числе с детьми-инвалидами) и пожилыми гражданами </t>
  </si>
  <si>
    <t>Задача 2: Социальная поддержка семей в связи с рождением и воспитанием детей</t>
  </si>
  <si>
    <t>Основное мероприятие: Социальная поддержка семей, имеющих детей</t>
  </si>
  <si>
    <t>2.1.27</t>
  </si>
  <si>
    <t>Единовременное пособие к 1 сентября многодетным семьям на обучающегося в общеобразовательной организации в соответствии с Законом ЯНАО от 03.11.2006 № 62-ЗАО «О мерах социальной поддержки отдельных категорий граждан в ЯНАО»</t>
  </si>
  <si>
    <t xml:space="preserve">5. Доля детей, законным представителям которых предоставляются социальные выплаты в связи с рождением и воспитанием, от  общего числа детей, законные представители которых имеют право и обратились за социальными выплатами в связи с рождением и воспитанием
</t>
  </si>
  <si>
    <t>2.1.28</t>
  </si>
  <si>
    <t>Единовременное пособие при рождении детей в соответствии с Законом ЯНАО от 03.11.2006 № 62-ЗАО «О мерах социальной поддержки отдельных категорий граждан в ЯНАО»</t>
  </si>
  <si>
    <t>2.1.29</t>
  </si>
  <si>
    <t>Ежемесячная денежная выплата в соответствии с постановлением Правительства Ямало-Ненецкого автономного округа от 18 декабря 2012 года № 1076-П «Об утверждении Порядка предоставления ежемесячной денежной выплаты семьям при рождении третьего ребенка или последующих детей»</t>
  </si>
  <si>
    <t>2.1.30</t>
  </si>
  <si>
    <t>Ежемесячное пособие на ребенка  в соответствии с Законом Ямало-Ненецкого автономного округа от 9 ноября 2004 года № 74-ЗАО «О ежемесячном пособии на ребенка»</t>
  </si>
  <si>
    <t>2.1.31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</si>
  <si>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19.05.1995 №81-ФЗ «О государственных пособиях гражданам, имеющим детей»</t>
  </si>
  <si>
    <t>2.1.32</t>
  </si>
  <si>
    <t xml:space="preserve">Обеспечение новогодними подарками от Главы города детей из малоимущих семей </t>
  </si>
  <si>
    <t>Задача 3: Предоставление государственной социальной помощи</t>
  </si>
  <si>
    <t>Основное мероприятие: Государственная социальная помощь малоимущим одиноко проживающим гражданам и малоимущим семьям</t>
  </si>
  <si>
    <t xml:space="preserve">6. Удельный вес семей, 
получивших социальные выплаты, направленные на снижение 
уровня бедности, от общего количества обратившихся семей, имеющих 
среднедушевой доход ниже прожиточного минимума
</t>
  </si>
  <si>
    <t>2.1.33</t>
  </si>
  <si>
    <t>Ежемесячное пособие многодетным семьям в соответствии с Законом ЯНАО от 27.10.2006 №55-ЗАО «О государственной социальной помощи в Ямало-Ненецком автономном округе»</t>
  </si>
  <si>
    <t xml:space="preserve">7. Доля малоимущих семей/малоиму-
щих одиноко проживающих граждан, вышедших на самообеспечение от общего числа малоимущих семей/малоимущих одиноко проживающих граждан, имеющих программу социальной адаптации
</t>
  </si>
  <si>
    <t>2.1.34</t>
  </si>
  <si>
    <t>Материальная помощь к датам истории в соответствии с Законом ЯНАО от 27.10.2006 №55-ЗАО «О государственной социальной помощи в Ямало-Ненецком автономном округе»</t>
  </si>
  <si>
    <t>2.1.35</t>
  </si>
  <si>
    <t>Выплата социального пособия на погребение и оказание услуг по погребению в соответствии с Законом ЯНАО от 27.10.2006 №55-ЗАО «О государственной социальной помощи в Ямало-Ненецком автономном округе»</t>
  </si>
  <si>
    <t>2.1.36</t>
  </si>
  <si>
    <t>Региональная социальная доплата  к пенсии в соответствии в соответствии с Законом ЯНАО от 27.10.2006 №55-ЗАО «О государственной социальной помощи в Ямало-Ненецком автономном округе»</t>
  </si>
  <si>
    <t>2.1.37</t>
  </si>
  <si>
    <t>Иные социальные выплаты гражданам, кроме публичных нормативных социальных выплат в соответствии с Законом Ямало-Ненецкого автономного округа от 27 октября 2006 года № 55-ЗАО «О государственной социальной помощи в Ямало-Ненецком автономном округе»</t>
  </si>
  <si>
    <t>2.1.38</t>
  </si>
  <si>
    <t>Государственная социальная помощь на основании социального контракта в соответствии с Законом ЯНАО от 27.10.2006 № 55-ЗАО «О государственной социальной помощи в Ямало-Ненецком автономном округе»</t>
  </si>
  <si>
    <t>Подпрограмма 2. «Модернизация и развитие социального обслуживания населения на 2014-2020 годы» (не финансировалась)</t>
  </si>
  <si>
    <t>Подпрограмма 3. «Создание условий для обеспечения реализации муниципальной  программы «Социальная поддержка граждан на 2014-2020 годы»</t>
  </si>
  <si>
    <t>Цель:   Повышение эффективности управления в сфере социальной поддержки и социального обслуживания</t>
  </si>
  <si>
    <t>Задача : Кадровое, нормативно-правовое и финансовое обеспечение муниципальной программы</t>
  </si>
  <si>
    <t>Основное мероприятие: Обеспечение исполнения функций в установленной сфере деятельности</t>
  </si>
  <si>
    <t>2.3.1</t>
  </si>
  <si>
    <t xml:space="preserve">Осуществление отдельных государственных полномочий Ямало-Ненецкого автономного округа в сфере социальной поддержки и социального обслуживания  </t>
  </si>
  <si>
    <t xml:space="preserve">1. Укомплектованность Управления квалифицированными кадрами
</t>
  </si>
  <si>
    <t>100</t>
  </si>
  <si>
    <t>2.3.2</t>
  </si>
  <si>
    <t>Осуществление государственных полномочий Ямало-Ненецкого автономного округа по организации и осуществлению деятельности по опеке и попечительству над совершеннолетними недееспособными гражданами</t>
  </si>
  <si>
    <t>2. Количество обоснованных жалоб от населения</t>
  </si>
  <si>
    <t>0</t>
  </si>
  <si>
    <t>2.3.3</t>
  </si>
  <si>
    <t>Обеспечение деятельности органов местного самоуправления</t>
  </si>
  <si>
    <t>3. Доля обращений граждан, рассмотренных в установленные законодательством сроки, от общего количества обращений</t>
  </si>
  <si>
    <t>2.3.4</t>
  </si>
  <si>
    <t>Осуществление капитального ремонта МУ «УТиСЗН», ремонт автомобиля</t>
  </si>
  <si>
    <t xml:space="preserve">4. Удельный вес совершеннолетних недееспособных граждан, находящихся под опекой
</t>
  </si>
  <si>
    <t>Подпрограмма 4. «Совершенствование системы охраны труда на 2014-2020 годы»</t>
  </si>
  <si>
    <t xml:space="preserve">Цель: Обеспечение безопасных условий и охраны труда в организациях </t>
  </si>
  <si>
    <t>Задача: Содействие  сторонам социального партнерства в организации работ по охране труда</t>
  </si>
  <si>
    <t>2.4.1</t>
  </si>
  <si>
    <t>Улучшение условий и охраны труда в организациях,направленное на снижение профессиональных рисков</t>
  </si>
  <si>
    <t>1. Удельный вес работников, охваченных периодическими медицинскими осмотрами</t>
  </si>
  <si>
    <t>2. Удельный вес работников, обученных по охране труда</t>
  </si>
  <si>
    <t>3. Численность пострадавших в результате несчастных случаев на производстве в расчете на 1 тыс. работающих</t>
  </si>
  <si>
    <t>4. Удельный вес проведённых уведомительных регистраций коллективных договоров и дополнитель
ных соглашений к ним в установленный срок к общему количеству обращений, поступивших на уведомительную регистрацию</t>
  </si>
  <si>
    <t>Подпрограмма 5. «Совершенствование социальной поддержки семей и детей на 2014-2020 годы»</t>
  </si>
  <si>
    <t>Цель: Содействие улучшению демографической ситуации в городе, укреплению института семьи, повышению статуса материнства, отцовства и детства, профилактике семейного и детского неблагополучия, социального сиротства</t>
  </si>
  <si>
    <t>Задача: Создание условий для развития творческого потенциала семей и детей</t>
  </si>
  <si>
    <t>2.5.1</t>
  </si>
  <si>
    <t>Организация и проведение на территории муниципального образования город Губкинский, мероприятий, приуроченных к Международному дню семьи, Международному дню защиты детей, Дню матери, Дню семьи, любви и верности</t>
  </si>
  <si>
    <t xml:space="preserve">1. Удельный вес граждан, охваченных мероприятиями, приуроченными к Международному дню семьи, Международному дню защиты детей, Дню матери, Дню семьи, любви и верности от общей численности населения города
</t>
  </si>
  <si>
    <t>Итого по программе 2</t>
  </si>
  <si>
    <t>Оценка степени достижения показателей программы 2</t>
  </si>
  <si>
    <t>средства федерального бюджета</t>
  </si>
  <si>
    <t>3.</t>
  </si>
  <si>
    <t>Муниципальная программа "Доступная среда на 2014-2020 годы" (не финансировалась)</t>
  </si>
  <si>
    <t>4.</t>
  </si>
  <si>
    <t xml:space="preserve">кол-во
семей
</t>
  </si>
  <si>
    <t>Подпрограмма 2. «Проведение капитального ремонта многоквартирных домов и ремонта муниципального жилищного фонда на 2014-2020 годы»</t>
  </si>
  <si>
    <t>Цель: Создание безопасных и благоприятных условий проживания граждан в жилищном фонде города Губкинский, внедрение и реализация модернизированных, инновационных и ресурсосберегающих технологий</t>
  </si>
  <si>
    <t>Задача 1: Капитальный ремонт общего имущества в многоквартирных домах, включенных в региональную программу капитального ремонта</t>
  </si>
  <si>
    <t>4.2.1</t>
  </si>
  <si>
    <t>Капитальный ремонт МКД</t>
  </si>
  <si>
    <t xml:space="preserve">1.Количество многоквартирных домов отремонтированных в рамках подпрограммы  </t>
  </si>
  <si>
    <t>ед./%</t>
  </si>
  <si>
    <t>18/13</t>
  </si>
  <si>
    <t>Задача 2: Ремонт муниципального жилищного фонда</t>
  </si>
  <si>
    <t>4.2.2</t>
  </si>
  <si>
    <t>Ремонт муниципального жилищного фонда</t>
  </si>
  <si>
    <t>2. Количество отремонтированных помещений муниципального жилищного фонда в рамках подпрограммы</t>
  </si>
  <si>
    <t>Задача 3: Взносы  на капитальный ремонт жилых и не жилых помещений в многоквартирных домах, находящихся в  муниципальной собственности</t>
  </si>
  <si>
    <t>4.2.3</t>
  </si>
  <si>
    <t>Взносы на капитальный ремонт МКД за муниципальный жилищный фонд</t>
  </si>
  <si>
    <t xml:space="preserve">3. Доля муниципального жилищного фонда, в отношении которого будет произведен ремонт, в общем объеме площади жилищного фонда города  </t>
  </si>
  <si>
    <t>Задача 4:  Капитальный ремонт общего имущества в многоквартирных домах, не подлежащих включению в региональную программу капитального ремонта общего имущества в многоквартирных домах (МКД)</t>
  </si>
  <si>
    <t>4.2.4</t>
  </si>
  <si>
    <t>Капитальный ремонт многоквартирных домов, не подлежащих включению в региональную программу капитального ремонта общего имущества в многоквартирных домах</t>
  </si>
  <si>
    <t xml:space="preserve">4. Количество многоквартирных домов отремонтированных в рамках подпрограммы  </t>
  </si>
  <si>
    <t>6/2,6</t>
  </si>
  <si>
    <t xml:space="preserve">Итого по подпрограмме 2 </t>
  </si>
  <si>
    <r>
      <t>Подпрограмма 3.</t>
    </r>
    <r>
      <rPr>
        <b/>
        <sz val="14"/>
        <color indexed="8"/>
        <rFont val="Times New Roman"/>
        <family val="1"/>
        <charset val="204"/>
      </rPr>
      <t> «Комплексное освоение и развитие территорий в целях жилищного строительства в городе Губкинском на 2014-2020 годы»</t>
    </r>
  </si>
  <si>
    <t>Цель: Создание условий для формирования необходимого количества земельных участков, обеспеченных инженерной инфраструктурой, для предоставления гражданам, имеющим трех и более детей</t>
  </si>
  <si>
    <t>Задача. Строительство объектов инженерной инфраструктуры для обеспечения земельных участков под индивидуальное жилищное строительство, предназначенных для предоставления гражданам, имеющим трех и более детей</t>
  </si>
  <si>
    <t>Основное мероприятие: Выполнение инженерных изысканий, разработка проектно-сметной документации и строительство объектов инженерной инфраструктуры для обеспечения земельных участков под индивидуальное строительство, предназначенных для предоставления гражданам, имеющим трех и более детей</t>
  </si>
  <si>
    <t>4.3.1</t>
  </si>
  <si>
    <t>Инженерное обеспечение микрорайона №18 города Губкинский, в том числе затраты на проектно- изыскательские работы</t>
  </si>
  <si>
    <t>1. Строительство объектов инженерной   инфраструктуры для обеспечения земельных участков под индивидуальное жилищное строительство, предназначенных для предоставления гражданам, имеющим трех и более детей</t>
  </si>
  <si>
    <t>объект</t>
  </si>
  <si>
    <t>Цель: Обеспечение развития существующих территорий жилой застройки и  освоения новых территорий под жилищное строительство на территории муниципального образования город Губкинский</t>
  </si>
  <si>
    <t>Задача: Обеспечение опережающего развития инженерной инфраструктурой земельных участков, предназначенных для жилищного строительства</t>
  </si>
  <si>
    <t>4.3.2</t>
  </si>
  <si>
    <t>Выполнение инженерных изысканий и разработка проектно-сметной документации</t>
  </si>
  <si>
    <t xml:space="preserve">Подпрограмма 4. "Разработка градостроительной документации на 2014-2020 годы" </t>
  </si>
  <si>
    <t>Цель: Комплексное освоение и устойчивое развитие территорий для обеспечения доступным и комфортным жильем населения города</t>
  </si>
  <si>
    <t>Задача:  Обеспечение муниципального образования документами территориального планирования, градостроительного зонирования и документацией по планировке территорий</t>
  </si>
  <si>
    <t>Подготовка документов территориального планирования, градостроительного зонирования и документации по планировке территорий</t>
  </si>
  <si>
    <t>1. Обеспеченность муниципального образования документацией по планировке территорий</t>
  </si>
  <si>
    <t>4.4.1</t>
  </si>
  <si>
    <t>Внесение изменений в генеральный план муниципального образования  г. Губкинский</t>
  </si>
  <si>
    <t>4.4.2</t>
  </si>
  <si>
    <t>Внесение изменений в правила землепользования и застройки муниципального образования г. Губкинский</t>
  </si>
  <si>
    <t>Выполнение топографической съемки территорий города для подготовки градостроительной документации</t>
  </si>
  <si>
    <t>4.4.3</t>
  </si>
  <si>
    <t>Топографическая съемка береговой линии р.Пяку-Пур муниципального образования город Губкинский с оцифровкой электронной карты (протяженность 14.5 км)</t>
  </si>
  <si>
    <t>Подпрограмма 5. "Предоставление жилищных услуг населению, проживающему в муниципальном  жилищном фонде, города Губкинского на 2014- 2020 годы" (не финансировалась)</t>
  </si>
  <si>
    <t>Подпрограмма 6. "Обеспечение содержания и ремонта незаселенных жилых помещений муниципального жилищного фонда города Губкинского на 2014- 2020 годы"</t>
  </si>
  <si>
    <t>Цель: Обеспечение качества и надежности предоставления жилищных услуг населению города Губкинского</t>
  </si>
  <si>
    <t>Задача: Совершенствование системы управления незаселенным муниципальным жилищным фондом</t>
  </si>
  <si>
    <t>Возмещение затрат по содержанию   незаселенных  жилых  помещений  муниципального жилищного фонда</t>
  </si>
  <si>
    <t>4.6.1</t>
  </si>
  <si>
    <t>Возмещение затрат по содержанию и текущему ремонту незаселенных жилых помещений муниципального жилищного фонда</t>
  </si>
  <si>
    <t>1. Обеспечение субсидирования содержания незаселенного муниципального жилищного фонда</t>
  </si>
  <si>
    <t>4.6.2</t>
  </si>
  <si>
    <t xml:space="preserve">Возмещение затрат по предоставлению коммунальной услуги (отопление) по незаселенному муниципальному жилищному фонду  </t>
  </si>
  <si>
    <t>Подпрограмма 7. "Обеспечение коммунальными услугами населения города Губкинского на 2014 - 2020 годы" (не реализовывалась)</t>
  </si>
  <si>
    <t>Подпрограмма 8. "Развитие систем коммунальной инфраструктуры города Губкинского на 2014-2020 годы"</t>
  </si>
  <si>
    <t>Цель : Обеспечение готовности коммунальных систем жизнеобеспечения к осеннее – зимнему периоду</t>
  </si>
  <si>
    <t>Задача: Проведение комплекса мероприятий по ремонту, замене и реконструкции объектов коммунальной инфраструктуры</t>
  </si>
  <si>
    <t>4.8.1</t>
  </si>
  <si>
    <t>Капитальный ремонт и ремонт объектов энергетики и коммунального комплекса</t>
  </si>
  <si>
    <t>1. Доля протяженности отремонтированных электросетей</t>
  </si>
  <si>
    <t>Итого по подпрограмме 8</t>
  </si>
  <si>
    <t>Подпрограмма 9. "Замена лифтового оборудования, признанного непригодным к эксплуатации, в многоквартирных домах, расположенных на территории муниципального образования город Губкинский  на 2014 -2020 годы"(не финансировалась)</t>
  </si>
  <si>
    <t>Итого по муниципальной программе 4</t>
  </si>
  <si>
    <t>Оценка степени достижения показателей программы 4</t>
  </si>
  <si>
    <t>в т.ч. средства местного бюджета</t>
  </si>
  <si>
    <t xml:space="preserve">Цель: Повышение уровня обеспечения общественного порядка и общественной безопасности на территории муниципального образования город Губкинский </t>
  </si>
  <si>
    <t>Итого по продпрограмме 1</t>
  </si>
  <si>
    <t>Итого по продпрограмме 3</t>
  </si>
  <si>
    <t>Итого по муниципальной программе 6</t>
  </si>
  <si>
    <t>7.</t>
  </si>
  <si>
    <t>чел.</t>
  </si>
  <si>
    <t>Итого по муниципальной программе 7</t>
  </si>
  <si>
    <t>8.</t>
  </si>
  <si>
    <t xml:space="preserve">Оценка степени достижения показателей </t>
  </si>
  <si>
    <t>Итого по продпрограмме 2</t>
  </si>
  <si>
    <t>Итого по муниципальной программе 8</t>
  </si>
  <si>
    <t>9.</t>
  </si>
  <si>
    <t>экз.</t>
  </si>
  <si>
    <t>Итого по муниципальной программе 9</t>
  </si>
  <si>
    <t>Оценка степени достижения показателей программы 9</t>
  </si>
  <si>
    <t>10.</t>
  </si>
  <si>
    <t>Итого по муниципальной программе 10</t>
  </si>
  <si>
    <t>Оценка степени достижения показателей программ</t>
  </si>
  <si>
    <t>Цель: Обеспечение высокого качества образования, соответствующего потребностям граждан и перспективным задачам развития экономики Бирилюсского района, государственная поддержка детей-сирот, детей, оставшихся без попечения родителей, отдых и оздоровление детей в летний период</t>
  </si>
  <si>
    <t xml:space="preserve">Подпрограмма 1. "Развитие  дошкольного, общего и  дополнительного образования детей "
</t>
  </si>
  <si>
    <t>Задача 1 Обеспечить доступность дошкольного образования, соответствующего единому стандарту качества дошкольного образования;</t>
  </si>
  <si>
    <t>1. Уровень охвата детей от 3 до 7 лет местами в дошкольных образовательных учреждениях</t>
  </si>
  <si>
    <t>2. 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Бирилюсского района (с учетом групп кратковременного пребывания</t>
  </si>
  <si>
    <t>3. Удельный вес воспитанников дошкольных образовательных организаций, расположенных на территории Бирилюсского района,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Бирилюсского района</t>
  </si>
  <si>
    <t xml:space="preserve">4.Удельный вес образовательных учреждений Бирилюсского района, 
в которых оценка деятельности дошкольных образовательных организаций,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дошкольных образовательных организаций (не менее чем в 80 % дошкольных организаций)
</t>
  </si>
  <si>
    <t>Задача 2: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</si>
  <si>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 xml:space="preserve">1.Доля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государственных (муниципальных) образовательных организаций, реализующих программы общего образования </t>
  </si>
  <si>
    <t>2.Доля общеобразовательных учреждений (с числом обучающихся более 50), в которых действуют управляющие советы</t>
  </si>
  <si>
    <t>3.Отношение среднего балла ЕГЭ (в расчете на 1 предмет) в 10 % школ Бирилюсского района с лучшими результатами ЕГЭ к среднему баллу ЕГЭ (в расчете на 1 предмет) в 10 % школ Бирилюсского района с худшими результатами ЕГЭ</t>
  </si>
  <si>
    <t>4.Доля выпускников государственных (муниципальных) общеобразовательных организаций, не сдавших единый государственный экзамен, в общей численности выпускников государственных (муниципальных) общеобразовательных организаций</t>
  </si>
  <si>
    <t>5.Доля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</si>
  <si>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 xml:space="preserve">6.Доля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</si>
  <si>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 xml:space="preserve">7.Удельный вес общеобразовательных учреждений Бирилюсского района,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</si>
  <si>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Задача 3: Обеспечить поступательное развитие районной системы дополнительного образования за счет разработки и реализации современных образовательных программ, дистанционных и сетевых форм их реализации</t>
  </si>
  <si>
    <t>1.Охват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</si>
  <si>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2.Удельный вес образовательных учреждений,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дополнительного образования детей</t>
  </si>
  <si>
    <t>Задача 4: Содействовать выявлению и поддержке одаренных детей</t>
  </si>
  <si>
    <t xml:space="preserve">1.Удельный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</si>
  <si>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5: Обеспечить безопасный, качественный отдых и оздоровление детей в летний период </t>
  </si>
  <si>
    <t>1. Доля оздоровленных детей школьного взраста</t>
  </si>
  <si>
    <t xml:space="preserve">Подпрограмма 2. "Развитие кадрового потенциала отрасли"
</t>
  </si>
  <si>
    <t>1. Удельный вес численности учителей в возрасте до 30 лет в общей численности учителей общеобразовательных организаций, расположенных на территории Бирилюсского района</t>
  </si>
  <si>
    <t>Задача 1. Содействовать сокращению педагогических вакансий в образовательных учреждениях района посредством привлечения, закрепления и создания условий для профессионального развития педагогов образовательных учреждений края, в том числе за счет привлечения молодых учителей в возрасте до 30 лет;</t>
  </si>
  <si>
    <t>Задача 2. Обеспечить функционирование системы подготовки, переподготовки и повышения квалификации педагогических кадров и ее модернизацию;</t>
  </si>
  <si>
    <t>Задача 3. Обеспечить поддержку лучших педагогических работников</t>
  </si>
  <si>
    <t xml:space="preserve">Подпрограмма 3. "Господдержка детей-сирот, расширение практики применения семейных форм воспитания
</t>
  </si>
  <si>
    <t>Цель: развитие семейных форм воспитания детей-сирот и детей, оставшихся без попечения родителей, оказание муниципальной поддержки детям-сиротам и детям, оставшимся без попечения родителей, а также лицам из их числа.</t>
  </si>
  <si>
    <t>Задача1:Обеспечить реализацию мероприятий, направленных на развитие в Бирилюсском районе семейных форм воспитания детей-сирот и детей, оставшихся без попечения родителей;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</si>
  <si>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федерального бюджета бюджету Бирилюсского района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</si>
  <si>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</si>
  <si>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Подпраграмма 4. "Обеспечение реализации муниципальной программы и прочие мероприятия"</t>
  </si>
  <si>
    <t>Задача 1: Организация деятельности аппарата Управления и учреждений, обеспечивающих деятельность образовательных учреждений, направленной на эффективное управление отраслью;</t>
  </si>
  <si>
    <t>Задача 2: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Бирилюсского района (за исключением случаев, установленных федеральным законодательством), а также органами местного самоуправления, осуществляющими управление в сфере образования на территории Бирилюсского района</t>
  </si>
  <si>
    <t>1.Соблюдение сроков предоставления годовой бюджетной отчетности (Управление образования администрации Бирилюсского  района)</t>
  </si>
  <si>
    <t>2.Своевременность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Бирилюсского района, осуществляющими функции и полномочия учредителя (Управление образования администрации Бирилюсского района)</t>
  </si>
  <si>
    <t>3.Своевременность представления уточненного фрагмента реестра расходных обязательств Главного распорядителя (Управление образования администрации Бирилюсского района)</t>
  </si>
  <si>
    <t xml:space="preserve">Итого по  подпрограмме 4  </t>
  </si>
  <si>
    <t>Цель 1: Повышение уровня, качества и безопасности социального обслуживания граждан.</t>
  </si>
  <si>
    <t>Цель 2:Эффективное, ответственное и прозрачное управление финансовыми ресурсами в рамках выполнения установленных функций и  переданных государственных полномочий по социальной поддержке и социальному обслуживанию.</t>
  </si>
  <si>
    <t>Цель 3:Выполнение обязательств Бирилюсского района по социальной поддержке отдельных категорий граждан.</t>
  </si>
  <si>
    <t>Цель: Формирование кадрового ресурса отрасли, обеспечивающего необходимое качество образования детей и молодежи, соответствующее потребностям граждан</t>
  </si>
  <si>
    <t xml:space="preserve">Цель: Создание условий для эффективного управления </t>
  </si>
  <si>
    <t>Подпрограмма 1. "Повышение качества и доступности социальных услуг"</t>
  </si>
  <si>
    <t>Цель: Повышение уровня, качества и безопасности социального обслуживания граждан</t>
  </si>
  <si>
    <t>1.Удельный вес детей – инвалидов, проживающих в семьях, получивших реабилитационные услуги в муниципальном бюджетном  учреждении «Комплексный центр социального обслуживания населения Бирилюсского района», к общему  числу  детей-инвалидов, проживающих  на территории  района</t>
  </si>
  <si>
    <t>2.Доля граждан, получивших услуги в муниципальном учреждении социального обслуживания, в общем числе граждан, обратившихся за их получением</t>
  </si>
  <si>
    <t>3. Удельный вес обоснованных жалоб на качество предоставления услуг  муниципальным бюджетным  учреждением «Комплексный центр социального обслуживания населения Бирилюсского района»  к общему количеству получателей данных услуг в календарном году</t>
  </si>
  <si>
    <t>4. Уровень удовлетворенности граждан качеством предоставления услуг   муниципальным бюджетным  учреждением «Комплексный центр социального обслуживания населения Бирилюсского района»</t>
  </si>
  <si>
    <t>Подпраграмма 2. "Обеспечение реализации муниципальной программы и прочие мероприятия"</t>
  </si>
  <si>
    <t>Цель: Эффективное, ответственное и прозрачное управление финансовыми ресурсами в рамках выполнения установленных функций и  переданных государственных полномочий по социальной поддержке и социальному обслуживанию</t>
  </si>
  <si>
    <t>Уровень удовлетворенности жителей Бирилюсского района качеством предоставления государственных и муниципальных  услуг в сфере социальной поддержки населения</t>
  </si>
  <si>
    <t>Удельный вес обоснованных жалоб к числу граждан, которым предоставлены государственные и муниципальные услуги по социальной поддержке в календарном году</t>
  </si>
  <si>
    <r>
      <rPr>
        <b/>
        <sz val="14"/>
        <rFont val="Times New Roman"/>
        <family val="1"/>
        <charset val="204"/>
      </rPr>
      <t xml:space="preserve">Подпраграмма 3. "Повышение качества жизни отдельных категорий граждан» </t>
    </r>
    <r>
      <rPr>
        <sz val="14"/>
        <rFont val="Times New Roman"/>
        <family val="1"/>
        <charset val="204"/>
      </rPr>
      <t xml:space="preserve">
</t>
    </r>
  </si>
  <si>
    <t xml:space="preserve">Цель:Выполнение обязательств Бирилюсского района по социальной поддержке отдельных категорий граждан </t>
  </si>
  <si>
    <t xml:space="preserve">Задача: Своевременное предоставление мер социальной поддержки отдельным категориям граждан  </t>
  </si>
  <si>
    <t>Доля граждан, получающих регулярные денежные выплаты от числа граждан, имеющих на них право</t>
  </si>
  <si>
    <t>Муниципальная программа "Повышение уровня, качества и безопасности социального обслуживания граждан 2016-2020 годы"</t>
  </si>
  <si>
    <t>Задача : Повышение удовлетворенности граждан качеством услуг по социальному обслуживанию</t>
  </si>
  <si>
    <t>Задача :Обеспечение реализации государственной и муниципальной социальной политики на территории Бирилюсского района, совершенствование организации предоставления мер социальной поддержки отдельным категориям граждан</t>
  </si>
  <si>
    <t>Итого по подпраграмме 2</t>
  </si>
  <si>
    <t>Итого по подпраграмме 3</t>
  </si>
  <si>
    <t xml:space="preserve">Оценка степени достижения показателей программы </t>
  </si>
  <si>
    <r>
      <t xml:space="preserve">Оценка эффективности реализации программы: </t>
    </r>
    <r>
      <rPr>
        <b/>
        <sz val="14"/>
        <color rgb="FFFF0000"/>
        <rFont val="Times New Roman"/>
        <family val="1"/>
        <charset val="204"/>
      </rPr>
      <t>1,0</t>
    </r>
    <r>
      <rPr>
        <b/>
        <sz val="14"/>
        <rFont val="Times New Roman"/>
        <family val="1"/>
        <charset val="204"/>
      </rPr>
      <t xml:space="preserve"> (Степень достижения показателей результативности Программы признается-</t>
    </r>
    <r>
      <rPr>
        <b/>
        <sz val="14"/>
        <color rgb="FFFF0000"/>
        <rFont val="Times New Roman"/>
        <family val="1"/>
        <charset val="204"/>
      </rPr>
      <t>высокой</t>
    </r>
    <r>
      <rPr>
        <b/>
        <sz val="14"/>
        <rFont val="Times New Roman"/>
        <family val="1"/>
        <charset val="204"/>
      </rPr>
      <t>)</t>
    </r>
  </si>
  <si>
    <t xml:space="preserve">Муниципальная программа "Молодежная политика в Бирилюсском районе 2018-2020 годы»
</t>
  </si>
  <si>
    <t>Цель: Создание условий для развития потенциала молодежи и его реализации в интересах развития муниципального образования Бирилюсский район.</t>
  </si>
  <si>
    <t>Цель: Создание условий для развития молодежной политики и  реализации мероприятий  в интересах развития  муниципального образования Бирилюсский район.</t>
  </si>
  <si>
    <t>Задача 1: Создание условий для дальнейшего развития и совершенствования системы патриотического воспитания</t>
  </si>
  <si>
    <t>Задача 2: Информирование подростков и молодежи о потенциальных возможностях развития и занятости; оказание содействия трудоустройству;</t>
  </si>
  <si>
    <t>Задача 3: Поддержка одаренной и талантливой молодежи;</t>
  </si>
  <si>
    <t>Задача 4: Поддержка развития флагманских программ в Бирилюсском районе, реализуемых многопрофильным молодежным центром Бирилюсского района для вовлечения молодежи от 14 до 30 лет</t>
  </si>
  <si>
    <t>4. Количество молодых граждан, вовлеченных в патриотические акции и мероприятия;</t>
  </si>
  <si>
    <t xml:space="preserve">Подпрограмма 1. «Развитие молодежной политики  на территории  Бирилюсского района» </t>
  </si>
  <si>
    <t xml:space="preserve">Цель: Государственная поддержка в решении жилищной проблемы молодых семей, признанных в установленном порядке нуждающимися в улучшении жилищных условий                               </t>
  </si>
  <si>
    <t>Задача 1: Предоставление молодым семьям - участникам подпрограммы социальных выплат на приобретение жилья или строительство индивидуального жилого дома</t>
  </si>
  <si>
    <t xml:space="preserve">Задача 2: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 и займы, в том числе ипотечные жилищные кредиты, для приобретения жилья или строительства индивидуального жилого дома                                            </t>
  </si>
  <si>
    <t xml:space="preserve">1.Доля молодых семей, улучшивших жилищные условия за счет полученных социальных выплат к общему количеству молодых семей, состоящих на учете и нуждающихся в улучшении жилищных условий </t>
  </si>
  <si>
    <t xml:space="preserve">ед.
</t>
  </si>
  <si>
    <t>чел</t>
  </si>
  <si>
    <t>Итого по подпраграмме 1</t>
  </si>
  <si>
    <t xml:space="preserve">Итого по программе 3, в т.ч. </t>
  </si>
  <si>
    <t>Оценка степени достижения показателя программы</t>
  </si>
  <si>
    <t xml:space="preserve">             Подпрограмма 2. "Обеспечение жильем молодых семей Бирилюсского района</t>
  </si>
  <si>
    <t>Муниципальная программа «Развитие физической культуры и спорта  в Бирилюсском районе на 2018-2020».</t>
  </si>
  <si>
    <t>Цель: Создание условий, обеспечивающих возможность гражданам систематически заниматься физической культурой и спортом, повышение конкурентоспособности спорта Бирилюсского района на краевой спортивной арене, формирование цельной системы подготовки спортивного резерва;</t>
  </si>
  <si>
    <t>Задача 1: Обеспечение развития массовой физической культуры на территории Бирилюсского района</t>
  </si>
  <si>
    <t>Задача 2:Обеспечение подготовки спортивного резерва в муниципальных учреждениях,  в области физической культуры и спорта на территории Бирилюсского района.</t>
  </si>
  <si>
    <r>
      <t xml:space="preserve">                    </t>
    </r>
    <r>
      <rPr>
        <b/>
        <sz val="14"/>
        <color theme="1"/>
        <rFont val="Times New Roman"/>
        <family val="1"/>
        <charset val="204"/>
      </rPr>
      <t xml:space="preserve">    Подпрограмма 1. «Развитие массовой физической культуры и спорта», </t>
    </r>
  </si>
  <si>
    <t>Цель:Cоздание доступных условий для занятий населения Бирилюсского района различных возрастных, профессиональных и социальных групп физической культурой и спортом</t>
  </si>
  <si>
    <t>Задача 1: Развитие устойчивой потребности всех категорий населения района к здоровому образу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Бирилюсского района;</t>
  </si>
  <si>
    <t>Задача 2: Выявление и поддержка успешного опыта по организации массовой физкультурно-спортивной работы среди населения</t>
  </si>
  <si>
    <t>1.Количество физкультурно -спортивных массовых мероприятий на территории района</t>
  </si>
  <si>
    <t xml:space="preserve">2. Количество граждан Бирилюсского района, занимающихся физической культурой и спортом по  месту работы и в клубах по месту жительства </t>
  </si>
  <si>
    <t>Подпрограмма 2. "Развитие   спортивной подготовки в Бирилюсском районе""</t>
  </si>
  <si>
    <t>Цель:Формирование цельной системы подготовки спортивного резерва</t>
  </si>
  <si>
    <t>Задача 1. Формирование единой системы поиска, выявления и поддержки одаренных детей, повышение качества управления подготовкой спортивного резерва;</t>
  </si>
  <si>
    <t>Задача 2. Развитие кадровой политики подготовки спортивного резерва;</t>
  </si>
  <si>
    <t>Задача 3. Совершенствование системы мероприятий, направленных на поиск и поддержку талантливых, одаренных детей</t>
  </si>
  <si>
    <t xml:space="preserve">2.Количество детей обучающихся, занимающихся  в учреждениях в области  физической культуры и спорта на территории Бирилюсского района.   </t>
  </si>
  <si>
    <t>Степень достижения целевого показателя %</t>
  </si>
  <si>
    <t xml:space="preserve">Итого по программе , в т.ч. 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</si>
  <si>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 xml:space="preserve">0,94 </t>
    </r>
    <r>
      <rPr>
        <b/>
        <i/>
        <sz val="14"/>
        <rFont val="Times New Roman"/>
        <family val="1"/>
        <charset val="204"/>
      </rPr>
      <t>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</si>
  <si>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t>5.</t>
  </si>
  <si>
    <t>Муниципальная программа "Защита населения от чрезвычайных ситуаций и создание условий для безопасного проживания в Бирилюсском  2014-2017 годы"</t>
  </si>
  <si>
    <t>Цель:Обеспечение условий, способствующих созданию безопасного проживания граждан  в Бирилюсском районе</t>
  </si>
  <si>
    <t xml:space="preserve">Задача 1:. Обеспечение функционирования единой дежурной диспетчерской службы Бирилюсского района; </t>
  </si>
  <si>
    <t>Задача 2:Снижение рисков и смягчение последствий чрезвычайных ситуаций природного и техногенного характера в районе;</t>
  </si>
  <si>
    <t>Задача 3:Обеспечение взаимодействия органов местного самоуправления Бирилюсского района, правоохранительных органов и иных государственных и негосударственных структур по созданию системы взаимодействия для обеспечения правопорядка и безопасных условий проживания на территории района, профилактика правонарушений на территории района</t>
  </si>
  <si>
    <t>Задача 4:Проведение работ по уничтожению сорняков дикорастущей конопли на территории района</t>
  </si>
  <si>
    <t>Задача 5:Выявление и предотвращение фактов распространения экстремистских материалов</t>
  </si>
  <si>
    <t>Подпрограмма 1 "Предупреждение и ликвидация последствий чрезвычайных ситуаций"</t>
  </si>
  <si>
    <t>Цель1:Обеспечение функционирования единой дежурной диспетчерской службы Бирилюсского района</t>
  </si>
  <si>
    <t>Цель2:Снижение рисков и смягчение последствий чрезвычайных ситуаций природного и техногенного характера в районе.</t>
  </si>
  <si>
    <t>Задача 1:Обеспечение условий для беспрепятственного приема от населения, а также от других источников сообщений от любых происшествиях, несущих информацию об угрозе или факте возникновения ЧС природного, техногенного или биолого-социального характера;</t>
  </si>
  <si>
    <t>Задача 2:Обеспечение контроля за наличием связи с наиболее важными объектами и взамодействующими службами;</t>
  </si>
  <si>
    <t>Задача 3: Материальное обеспечение деятельности ЕДДС;</t>
  </si>
  <si>
    <t>Задача 4:Обеспечение сельских поселений первичными мерами пожарной безопасности.</t>
  </si>
  <si>
    <t xml:space="preserve">1. Сокращение времени от получения сведений до оповещения руководителей о возникновении ЧС </t>
  </si>
  <si>
    <t>3.Обеспечение трансферты сельским поселениям на обеспечение первичных мер пожарной безопасности</t>
  </si>
  <si>
    <t>4.Пропаганда пожарной безопасности (патрулирование, распространение листовок и памяток)</t>
  </si>
  <si>
    <t>2. Периодическая переподготовка дежурных и тестирование на оперативность действий;</t>
  </si>
  <si>
    <t>мин</t>
  </si>
  <si>
    <t>раз/в год</t>
  </si>
  <si>
    <t>раз /месяц</t>
  </si>
  <si>
    <t>Подпраграмма 2" Профилактика правонарушений"</t>
  </si>
  <si>
    <t>Цель:Создание условий для снижения уровня преступности посредством укрепления законности и правопорядка, повышения уровня безопасности граждан.</t>
  </si>
  <si>
    <t xml:space="preserve">Задача 1:Осуществление государственных полномочий по созданию и обеспечению деятельности комиссий по делам несовершеннолетних и защите их прав  </t>
  </si>
  <si>
    <t>Задача 3:Проведение работ по уничтожению сорняков дикорастущей конопли</t>
  </si>
  <si>
    <t>Задача 2:Обеспечение взаимодействия органов местного самоуправления Бирилюсского района, правоохранительных органов и иных государственных и негосударственных структур по созданию системы взаимодействия для обеспечения правопорядка и безопасных условий проживания на территории района, профилактика правонарушений на территории района;</t>
  </si>
  <si>
    <t>1.Доля несовершеннолетних, проживающих в муниципальном районе, вступивших в конфликт с законом (совершивших преступления), от общего числа несовершеннолетних в возрасте 14-17 лет, проживающих на обслуживаемой территории</t>
  </si>
  <si>
    <t>2.Доля несовершеннолетних, проживающих в муниципальном районе, совершивших общественно опасные деяния, от общего числа несовершеннолетних в возрасте до 14 лет, проживающих на обслуживаемой территории</t>
  </si>
  <si>
    <t xml:space="preserve">3.Доля несовершеннолетних, состоящих на учете в Комиссии как находящиеся в СОП, 
и совершившие уголовно-наказуемые деяния, от общего числа несовершеннолетних, находящихся в СОП в отчетном периоде
</t>
  </si>
  <si>
    <t xml:space="preserve">Подпрограмма 3: «Противодействие терроризму и экстремизму» </t>
  </si>
  <si>
    <t>Цель: Усиление мер по защите населения, объектов первоочередной антитеррористической защиты, расположенных на территории района, от террористической угрозы, своевременное предупреждение, выявление и пресечение террористической и экстремистской деятельности.</t>
  </si>
  <si>
    <t>Задача 1:Совершенствование систем технической защиты критически важных объектов и мест массового скопления людей, которые могут быть избраны террористами в качестве потенциальных целей преступных посягательств;</t>
  </si>
  <si>
    <t>Задача 2: Усиление воспитательной, пропагандистской работы с населением в области, направленной на предупреждение террористической и экстремистской деятельности, повышение бдительности</t>
  </si>
  <si>
    <t xml:space="preserve">Несанкционированные проникновения на административные объекты </t>
  </si>
  <si>
    <t xml:space="preserve">Количество проведённых лекций, занятий на тематику в области антитеррористической защиты населения </t>
  </si>
  <si>
    <t>Качество фиксаций  видеоаппаратурой случаев несанкционированного проникновения  на объекты с массовым пребыванием людей, отсутствие сбоев работы аппаратуры</t>
  </si>
  <si>
    <t>Итого по муниципальной программе 5</t>
  </si>
  <si>
    <t>Оценка степени достижения показателей программы 5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</si>
  <si>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>0,91</t>
    </r>
    <r>
      <rPr>
        <b/>
        <i/>
        <sz val="14"/>
        <rFont val="Times New Roman"/>
        <family val="1"/>
        <charset val="204"/>
      </rPr>
      <t xml:space="preserve"> 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</si>
  <si>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t>6.</t>
  </si>
  <si>
    <t xml:space="preserve">Муниципальная программа «Управление муниципальными  финансами на 2014-2020»  
</t>
  </si>
  <si>
    <t>Цель: Обеспечение долгосрочной сбалансированности и устойчивости бюджетной системы Бирилюсского района, повышение качества и прозрачности управления муниципальными финансами</t>
  </si>
  <si>
    <t>Задача 1: Обеспечение равных условий для устойчивого и эффективного исполнения расходных обязательств муниципальных образований, обеспечение сбалансированности и повышение финансовой самостоятельности местных бюджетов;</t>
  </si>
  <si>
    <t>Задача 2: Эффективное управление муниципальным долгом Бирилюсского района;</t>
  </si>
  <si>
    <t>Задача 3:Обеспечение своевременного осуществления внутреннего  муниципального финансового контроля за соблюдением законодательства в финансово-бюджетной сфере;</t>
  </si>
  <si>
    <t xml:space="preserve">Задача 4:Создание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повышения эффективности расходов местного  бюджета  </t>
  </si>
  <si>
    <t>Задача 1:Создание условий для обеспечения финансовой устойчивости бюджетов поселений;</t>
  </si>
  <si>
    <t>Задача 2:Повышение качества реализации органами местного самоуправления закрепленных за ними полномочий;</t>
  </si>
  <si>
    <t>1. Минимальный размер бюджетной обеспеченности муниципальных образований Бирилюсского района после выравнивания</t>
  </si>
  <si>
    <t>2. 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</si>
  <si>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тыс руб.</t>
  </si>
  <si>
    <t>тыс. руб.</t>
  </si>
  <si>
    <t xml:space="preserve"> не менее 2,25</t>
  </si>
  <si>
    <t>Цель: Обеспечение равных условий для устойчивого и эффективного исполнения расходных обязательств поселений района, обеспечение сбалансированности и повышение финансовой самостоятельности местных бюджетов</t>
  </si>
  <si>
    <t>Подпрограмма 1: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Бирилюсского района»</t>
  </si>
  <si>
    <t>Подпрограмма 2: «Управление муниципальным долгом Бирилюсского района»</t>
  </si>
  <si>
    <t>Цель: Эффективное управление муниципальным  долгом Бирилюсского района</t>
  </si>
  <si>
    <t>Задача 1:Сохранение объема и структуры муниципального долга на экономически безопасном уровне</t>
  </si>
  <si>
    <t>Задача 2:Соблюдение ограничений по объему муниципального  долга и расходам на его обслуживание установленных федеральным законодательством;</t>
  </si>
  <si>
    <t>Задача 3:Обслуживание муниципального  долга</t>
  </si>
  <si>
    <t>1.Отношение годовой суммы платежей на погашение и обслуживание муниципального долга Бирилюсского района к доходам районного бюджета</t>
  </si>
  <si>
    <t>2.Доля расходов на обслуживание муниципального долга Бирилюсского района в объеме расходов районного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</si>
  <si>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3.Просроченная задолженность по долговым обязательствам Бирилюсского района</t>
  </si>
  <si>
    <t>тыс.руб.</t>
  </si>
  <si>
    <t>не более 30</t>
  </si>
  <si>
    <t>не более 50</t>
  </si>
  <si>
    <t>Подпрограмма 3: "Обеспечение реализации муниципальной программы и прочие мероприятия"</t>
  </si>
  <si>
    <t>Цель:Обеспечение реализации муниципальной программы и прочие мероприятия</t>
  </si>
  <si>
    <t>Задача 1:Повышение качества планирования и управления муниципальными финансами, развитие программно-целевых принципов формирования бюджета, а также содействие совершенствованию кадрового потенциала муниципальной  финансовой системы Бирилюсского района;</t>
  </si>
  <si>
    <t>Задача 2:Обеспечение доступа для граждан к информации о районном бюджете и бюджетном процессе в компактной и доступной форме</t>
  </si>
  <si>
    <t>1.Доля расходов районного бюджета, формируемых в рамках муниципальных программ Бирилюсского района</t>
  </si>
  <si>
    <t>2.Обеспечение исполнения расходных обязательств района ( без безвозмездных поступлений)</t>
  </si>
  <si>
    <t>3.Доля полученных заключенний Экспертного совета,осуществляющего проведение публичной независимой экспертизы проектов решений районного Совета депутатов Бирилюсского района в области бюджетной и налоговой политики</t>
  </si>
  <si>
    <t>4.Доля рассмотренных на заседаниях общественного совета при Финансовом управлении проектов нормативных правовых актов,касающихся принятия районного бюджета ,внесения в него изменений, а также утверждения отчета об его исполнении, подготавливаемых Финансовым управлением</t>
  </si>
  <si>
    <t>5.Размещение на официальном сайте  Бирилюсского района буклета «Путеводитель по бюджету Бирилюсского района»</t>
  </si>
  <si>
    <t>6.Доля районных казенных учреждений, которым доводится муниципальное задание</t>
  </si>
  <si>
    <t>не мен. 90</t>
  </si>
  <si>
    <t>не мен.95</t>
  </si>
  <si>
    <t xml:space="preserve">Муниципальная программа «Совершенствование земельно-имущественных отношений в Бирилюсском районе» </t>
  </si>
  <si>
    <t>1. Оформление земельных участков, регистрация права собственности</t>
  </si>
  <si>
    <t>2. Регистрация права собственности на муниципальное имущество, изготовление кадастровых паспортов</t>
  </si>
  <si>
    <t xml:space="preserve">Задача 1:Обеспечение государственной регистрации прав муниципальной собственности на имущественный комплекс (объекты, земли),
</t>
  </si>
  <si>
    <t>Задача 2:Обеспечение государственной регистрации права оперативного управления, хозяйственного ведения, аренды, безвозмездного пользования имуществом,</t>
  </si>
  <si>
    <t>Задача 3:Обеспечение государственной регистрации права постоянного (бессрочного) пользования, аренды  земельными участками;</t>
  </si>
  <si>
    <t>Цель 2:Формирование целостности и эффективной системы управления энергосбережением и повышением энергетической эффективности.</t>
  </si>
  <si>
    <t>Цель 1: Обеспечение населения края качественными жилищно-коммунальными услугами в условиях развития рыночных отношений в отрасли и ограниченного роста оплаты жилищно-коммунальных услуг</t>
  </si>
  <si>
    <t>Задача 1.  Развитие, модернизация и капитальный ремонт объектов коммунальной инфраструктуры и жилищного фонда Бирилюсского района;</t>
  </si>
  <si>
    <t>Задача 2. Внедрение рыночных механизмов жилищно-коммунального хозяйства и обеспечение доступности предоставляемых коммунальных услуг;</t>
  </si>
  <si>
    <t>Задача 3. Предупреждение ситуаций, которые могут привести к нарушению функционирования систем жизнеобеспечения населения;</t>
  </si>
  <si>
    <t>Подпрограмма 1. «Модернизация, реконструкция и капитальный ремонт объектов коммунальной инфраструктуры Бирилюсского района"</t>
  </si>
  <si>
    <t>Цель: Повышение надежности функционирования систем жизнеобеспечения населения</t>
  </si>
  <si>
    <t>Задача 1: Обеспечение безопасного функционирования энергообъектов и обновление материально-технической базы предприятий коммунального комплекса;</t>
  </si>
  <si>
    <t>Задача 4. Повышение энергосбережения и энергоэффективности</t>
  </si>
  <si>
    <t>Задача 2: Внедрение новых технологий, современной трубной продукции, котельного оборудования, водоочистных установок на объектах коммунального комплекса Красноярского края</t>
  </si>
  <si>
    <t>Подпрограмма 2. «Чистая вода Бирилюсского района»</t>
  </si>
  <si>
    <t>Цель: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</t>
  </si>
  <si>
    <t>Задача 1: Модернизация систем водоснабжения, водоотведения и очистки сточных вод Бирилюсского района;</t>
  </si>
  <si>
    <t>Задача 2: Создание условий для привлечения инвестиций для развития систем водоснабжения, водоотведения и очистки сточных вод Бирилюсского района;</t>
  </si>
  <si>
    <t>Задача 3: Развитие государственно-частного партнерства в сфере эксплуатации систем  водоснабжения, водоотведения и очистки сточных вод Бирилюсского района на основе концессионных соглашений.</t>
  </si>
  <si>
    <t>Цель:Создание организационных, экономических, финансовых условий  для энергосбережения и повышения энергетической  эффективности на территории Бирилюсского района.</t>
  </si>
  <si>
    <t>Задача  1:  Проведение организационных мероприятий, направленных на энергосбережение и повышение энергетической эффективности;</t>
  </si>
  <si>
    <t>Задача 2:  Обеспечение комплекса мер по энергосбережению и повышению энергоэффективности в бюджетной сфере;</t>
  </si>
  <si>
    <t>Задача 3: Обеспечение комплекса мер по энергосбережению и повышению энергоэффективности в жилищном фонде;</t>
  </si>
  <si>
    <t>Задача 4: Обеспечение комплекса мер по энергосбережению и повышению энергоэффективности в коммунальной инфраструктуре;</t>
  </si>
  <si>
    <t>Задача 5: Мероприятия по стимулированию производителей и потребителей энергоресурсов;</t>
  </si>
  <si>
    <t>Задача 6: Мероприятия по  расширению  использования отходов лесопромышленного производства.</t>
  </si>
  <si>
    <t>Задача 7: Мероприятия по утилизации использованных энергосберегающих ламп</t>
  </si>
  <si>
    <t xml:space="preserve">Подпрограмма 4 «Развитие информационного общества Бирилюсского района» </t>
  </si>
  <si>
    <t>Задача 1: Развитие сервисов на основе информационных технологий для упрощения процедур взаимодействия и коммуникации общества и государства.</t>
  </si>
  <si>
    <t>Задача 2:Обеспечение безопасности функционирования информационных и телекоммуникационных систем.</t>
  </si>
  <si>
    <t>Задача 3:Формирование и поддержание современной информационной и телекоммуникационной инфраструктуры.</t>
  </si>
  <si>
    <t>Итого по подпрограмме 4:</t>
  </si>
  <si>
    <r>
      <t>Подпрограмма 3 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В БИРИЛЮССКОМ РАЙОНЕ</t>
    </r>
    <r>
      <rPr>
        <b/>
        <sz val="14"/>
        <rFont val="Times New Roman"/>
        <family val="1"/>
        <charset val="204"/>
      </rPr>
      <t xml:space="preserve">» </t>
    </r>
  </si>
  <si>
    <t>Цель1 : Создание благоприятных условий для сельскохозяйственного развития поселений на основе реализации государственных полномочий по поддержке сельхозтоваропроизводителей</t>
  </si>
  <si>
    <t>Цель 2:Содействие развитию малого и среднего предпринимательства и повышение его роли в решении социальных и экономических задач в Бирилюсском районе, обеспечение  условий для интенсивного  роста субъектов малого и среднего предпринимательства и повышение потенциала развития их в  Бирилюсском районе  на основе создания современной рыночной  среды.</t>
  </si>
  <si>
    <t xml:space="preserve">Задача 1:Полное и своевременное исполнение переданных государственных полномочий по реализации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 </t>
  </si>
  <si>
    <t>Задача 2:Финансовая и имущественная поддержка субъектов малого и среднего предпринимательства, а также правовое, организационно – аналитическое и информационное обеспечение их деятельности</t>
  </si>
  <si>
    <t xml:space="preserve"> Цель: Развитие сельских территорий, рост занятости и уровня жизни сельского населения.</t>
  </si>
  <si>
    <t>Задача 2: Обеспечение исполнения полномочий по  реализации мероприятий государственной программы на основе эффективной деятельности органов  местного самоуправления в сфере развития агропромышленного комплекса.</t>
  </si>
  <si>
    <t>Задача 1: Поддержка и дальнейшее развитие малых форм хозяйствования на селе и повышение уровня доходов сельского населения;</t>
  </si>
  <si>
    <t>1. Количество ЛПХ</t>
  </si>
  <si>
    <t>3. Коэффициент обновления техники и оборудования</t>
  </si>
  <si>
    <t>4.Трудоустройство молодых специалистов</t>
  </si>
  <si>
    <t xml:space="preserve">Подпрограмма 2. «Поддержка развития субъектов малого и среднего предпринимательства в Бирилюсском районе» 
</t>
  </si>
  <si>
    <t>Цель:Создание благоприятных условий для развития малого и среднего предпринимательства и повышение его роли в решении социальных и экономических задач в Бирилюсском районе, обеспечение  условий для интенсивного  роста СМСП и повышение потенциала развития их в  Бирилюсском районе  на основе создания современной рыночной  среды.</t>
  </si>
  <si>
    <t>Задача 1: Правовое, организационное и аналитическое обеспечение деятельности субъектов малого и среднего предпринимательства;</t>
  </si>
  <si>
    <t>Задача 2:Обеспечение информационной поддержки деятельности субъектов малого и среднего предпринимательства;</t>
  </si>
  <si>
    <t>Задача 3: Имущественная поддержка субъектов малого и среднего предпринимательства;</t>
  </si>
  <si>
    <t>Задача 4: Финансовая поддержка субъектов малого и среднего предпринимательства</t>
  </si>
  <si>
    <t>1.Количество вновь созданных субъектов малого и среднего предпринимательства</t>
  </si>
  <si>
    <t>Итого по подпрограмме 1:</t>
  </si>
  <si>
    <t>3. Количество субъектов малого и среднего предпринимательства, получивших поддержку</t>
  </si>
  <si>
    <t>ед</t>
  </si>
  <si>
    <t xml:space="preserve">Муниципальная программа «Развитие культуры на 2017-2020 годы» 
</t>
  </si>
  <si>
    <t>Цель: Создание условий для развития и реализации культурного и духовного потенциала населения Бирилюсского района</t>
  </si>
  <si>
    <t>Задача 1: «Сохранение, популяризация и эффективное использование культурного наследия Бирилюсского района»;</t>
  </si>
  <si>
    <t xml:space="preserve">Задача 2: «Обеспечение доступа населения 
к культурным ценностям и участию  в культурной жизни Бирилюсского  района»;
</t>
  </si>
  <si>
    <t>Задача 3: «Создание условий для устойчивого развития отрасли «Культура» в Бирилюсском районе»</t>
  </si>
  <si>
    <t>Подпрограмма 1: «Культурное наследие» на 2014 - 2020 годы</t>
  </si>
  <si>
    <t xml:space="preserve">Задача :Развитие библиотечного дела; развитие музейного дела.
</t>
  </si>
  <si>
    <t>Цель: Сохранение и эффективное использование культурного наследия Бирилюсского района</t>
  </si>
  <si>
    <t xml:space="preserve">1. Среднее число книговыдач в расчёте на            1 тыс. человек населения </t>
  </si>
  <si>
    <t xml:space="preserve">2.  Доля представленных (во всех формах) зрителю музейных  предметов в общем количестве музейных предметов основного фонда </t>
  </si>
  <si>
    <t>Подпрограмма 2 «Искусство и народное творчество»</t>
  </si>
  <si>
    <t>Цель 1: Обеспечение доступа населения Красноярского края к культурным благам и участию в культурной жизни</t>
  </si>
  <si>
    <t>Задача 1: Сохранение и развитие традиционной народной культуры;</t>
  </si>
  <si>
    <t xml:space="preserve">Задаяа 2: Организация и проведение культурных событий, в том числе на краевой, межрайонном, районном уровнях </t>
  </si>
  <si>
    <t xml:space="preserve">1.Количество посетителей муниципальных  учреждений культурно-досугового типа на 1 тыс. человек населения </t>
  </si>
  <si>
    <t xml:space="preserve">2. Число клубных формирований на 1 тыс. человек населения </t>
  </si>
  <si>
    <t xml:space="preserve">3. Число участников клубных формирований на 1 тыс. человек населения </t>
  </si>
  <si>
    <t xml:space="preserve">4.Число участников клубных формирований для детей в возрасте до 14 лет включительно </t>
  </si>
  <si>
    <t>Подпрограмма 3. «Обеспечение условий реализации программы и прочие мероприятия»</t>
  </si>
  <si>
    <t>Цель: Создание условий для устойчивого развития отрасли «культура»</t>
  </si>
  <si>
    <t>Задача 1: Поддержка  творческих работников культуры;</t>
  </si>
  <si>
    <t xml:space="preserve">Задача 2: Внедрение информационно-коммуникационных технологий в отрасли «культура», </t>
  </si>
  <si>
    <t xml:space="preserve">Задача 3: развитие информационных ресурсов; развитие инфраструктуры отрасли «культура»;
</t>
  </si>
  <si>
    <t>Задача 4: модернизация материально-технической базы  в сельских  учреждениях культуры;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</si>
  <si>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1.Доля детей, привлекаемых к участию в творческих мероприятиях, в общем числе детей</t>
  </si>
  <si>
    <t>2. Количество специалистов, повысивших квалификацию, прошедших переподготовку, обученных на семинарах и других мероприятиях</t>
  </si>
  <si>
    <t>3.Доля библиотек, подключенных к сети Интернет, в общем количестве общедоступных библиотек</t>
  </si>
  <si>
    <t xml:space="preserve">4.Количество библиографических записей 
в электронных каталогах краевых государственных библиотек  
</t>
  </si>
  <si>
    <t xml:space="preserve">5.Число получателей денежных поощрений  лучшим творческим работникам, работникам организаций культуры и образовательных учреждений в области культуры, талантливой молодежи в сфере культуры и искусства </t>
  </si>
  <si>
    <t>тчс.ед</t>
  </si>
  <si>
    <t>чед.</t>
  </si>
  <si>
    <t>Оценка степени достижения показателей программы</t>
  </si>
  <si>
    <r>
      <t>Оценка эффективности реализации программы:</t>
    </r>
    <r>
      <rPr>
        <b/>
        <sz val="14"/>
        <color rgb="FFFF0000"/>
        <rFont val="Times New Roman"/>
        <family val="1"/>
        <charset val="204"/>
      </rPr>
      <t xml:space="preserve"> 0,97</t>
    </r>
    <r>
      <rPr>
        <b/>
        <sz val="14"/>
        <rFont val="Times New Roman"/>
        <family val="1"/>
        <charset val="204"/>
      </rPr>
      <t xml:space="preserve"> (Степень достижения показателей результативности Программы признается-</t>
    </r>
    <r>
      <rPr>
        <b/>
        <sz val="14"/>
        <color rgb="FFFF0000"/>
        <rFont val="Times New Roman"/>
        <family val="1"/>
        <charset val="204"/>
      </rPr>
      <t>высокой</t>
    </r>
    <r>
      <rPr>
        <b/>
        <sz val="14"/>
        <rFont val="Times New Roman"/>
        <family val="1"/>
        <charset val="204"/>
      </rPr>
      <t>)</t>
    </r>
  </si>
  <si>
    <t xml:space="preserve"> Подпрограмма 1 : «Развитие сельского хозяйства  в Бирилюсском районе» на 2017 – 2020годы</t>
  </si>
  <si>
    <t>11</t>
  </si>
  <si>
    <t>Муниципальная программа «Развитие транспортной системы  Бирилюсского района»</t>
  </si>
  <si>
    <t>Цель: Сохранение и восстановление существующей дорожной сети автомобильных дорог и искусственных сооружений на них,   создание условий для развития перевозок пассажиров автомобильным транспортом по маршрутам регулярных перевозок на территории Бирилюсского района, совершенствование организации движения транспорта и пешеходов.</t>
  </si>
  <si>
    <t>Задача 1: Поддержание и непрерывное совершенствование технического уровня и эксплуатационного состояния, автомобильных дорог, способствующее повышению безопасности дорожного движения и эффективности работы автомобильного транспорта</t>
  </si>
  <si>
    <t>Задача 3: Повышение комплексной  безопасности дорожного движения</t>
  </si>
  <si>
    <t>Задача 2: Обеспечение доступности и повышение безопасного, качественного и эффективного транспортного обслуживания населения.</t>
  </si>
  <si>
    <t>Задача: Поддержание и непрерывное совершенствование технического уровня и эксплуатационного состояния, автомобильных дорог, способствующее повышению безопасности дорожного движения и эффективности работы автомобильного транспорта.</t>
  </si>
  <si>
    <t>Итого по муниципальной программе 11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</si>
  <si>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>0,99</t>
    </r>
    <r>
      <rPr>
        <b/>
        <i/>
        <sz val="14"/>
        <rFont val="Times New Roman"/>
        <family val="1"/>
        <charset val="204"/>
      </rPr>
      <t xml:space="preserve"> 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</si>
  <si>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t>Итого по муниципальным программам:</t>
  </si>
  <si>
    <t xml:space="preserve">Расходы на региональные выплаты и выплаты обеспечивающие уровень заработной платы работников бюджетной сферы не ниже размера минимальной </t>
  </si>
  <si>
    <t>Средства на увелечение размеров оплаты труда педогогическим работникам муниципальных учереждений дополнительного образования,реализующие программы дополнительного образования детей и непосредственно осуществляющих. тренировочный процесс работников муниципальных спортивных школ , спортивных школ олимпийского резерва, реализующих программы спортивной подготовки рамках подпрограммы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</si>
  <si>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</si>
  <si>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</si>
  <si>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</si>
  <si>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10, 30</t>
  </si>
  <si>
    <t xml:space="preserve">Осуществление государственных полномочий по обеспечению отдыха и оздоровления детей </t>
  </si>
  <si>
    <t>Обеспечение деятельности (оказание услуг) подведомственных учреждений</t>
  </si>
  <si>
    <t>01</t>
  </si>
  <si>
    <t>Проведение мероприятий, организация участия в мероприятиях, для детей и молодежи</t>
  </si>
  <si>
    <t>Проведение конкурсов, фестивалей, конференций, форумов одаренных детей Красноярского края</t>
  </si>
  <si>
    <t xml:space="preserve">Денежные премии победителям конкурсного отбора среди одаренных детей и подростков района на Премию Главы района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</si>
  <si>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</si>
  <si>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</si>
  <si>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10</t>
  </si>
  <si>
    <t>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</si>
  <si>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</t>
  </si>
  <si>
    <t xml:space="preserve">Осуществление государственных полномочий по организации деятельности органов управления системой социальной защиты населения </t>
  </si>
  <si>
    <t>Руководство и управление в сфере установленных функций органов местного самоуправления в рамках подпрограммы</t>
  </si>
  <si>
    <t>Выплата пенсии за выслугу лет лицам, замещавшим должности муниципальной службы в Бирилюсском районе</t>
  </si>
  <si>
    <t xml:space="preserve">Предоставление гарантий и компенсаций лицам, удостоенным звания "Почетный гражданин Бирилюсского района" </t>
  </si>
  <si>
    <t xml:space="preserve">Итого по программе 2, в т.ч. </t>
  </si>
  <si>
    <t xml:space="preserve">Обеспечение деятельности (оказание услуг) подведомственных учреждений </t>
  </si>
  <si>
    <t>Расходы на создание новых и поддержку действующих спортивных клубов по месту жительства</t>
  </si>
  <si>
    <t>30, 36</t>
  </si>
  <si>
    <t>1. Количество специалистов, обучающихся на курсах повышения квалификации и семинарах</t>
  </si>
  <si>
    <t>3.Количество человек принявших участие в выполнении нормативов испытаний (тестов) комплекса ГТО (от 1 теста и более)</t>
  </si>
  <si>
    <t xml:space="preserve">Осуществление государственных полномочий по созданию и обеспечению деятельности комиссий по делам несовершеннолетних и защите их прав </t>
  </si>
  <si>
    <t>Трансферты на обеспечение первичных мер пожарной бесопастности</t>
  </si>
  <si>
    <t>не более 15</t>
  </si>
  <si>
    <t>1.Отношение муниципального долга к доходпам районного бюджета за исключением безвозиездных поступлений</t>
  </si>
  <si>
    <t>Трансферты поселениям на выравнивание бюджетной обеспеченности из районного фонда финансовой поддержки</t>
  </si>
  <si>
    <t>Трансферты поселениям на поддержку мер по обеспечению сбалансированности бюджетов поселений</t>
  </si>
  <si>
    <t xml:space="preserve">Трансферты поселениям на выравнивание бюджетной обеспеченности из регионального фонда </t>
  </si>
  <si>
    <t>Процентные платежи по муниципальному долгу</t>
  </si>
  <si>
    <t xml:space="preserve">Руководство и управление в сфере установленных функций органов местного самоуправления 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</si>
  <si>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 нп 2015-20201годы» </t>
  </si>
  <si>
    <t>Обеспечение реализации отдельных мер по обеспечению ограничения платы граждан за коммунальные услуги</t>
  </si>
  <si>
    <t xml:space="preserve">1.Количество реконструируемых, модернизированных и технически перевооруженных сетей тепло-, водоснабжения, водоотведения
теплоснабжение
</t>
  </si>
  <si>
    <t>м.</t>
  </si>
  <si>
    <t>2.Доля реконструируемых, модернизированных и технически перевооркженных сетей тепло-, водоснабжения. Водоотведения</t>
  </si>
  <si>
    <t>3. Количество реконструируемых, модернизируемых и техничсески перевооруженных теплоснабжающих.тепловых объектов</t>
  </si>
  <si>
    <t>4. Доля снижения уровня износа объектов коммунальной инфраструктуры, ежегодно</t>
  </si>
  <si>
    <t>Софинансирование мероприятий по жизнеобеспечению объектов жилищно-коммунального хозяйства по выполнению полномочий поселений</t>
  </si>
  <si>
    <t>12</t>
  </si>
  <si>
    <t xml:space="preserve"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 , а также на приобретение технологического оборудования по исполнению переданных полномочий поселений </t>
  </si>
  <si>
    <t>шт</t>
  </si>
  <si>
    <t>1. Количество установленных узлов учета тепловой энергии в муниципальных учреждениях</t>
  </si>
  <si>
    <t>2.Доля расчетов потребителей муниципальной бюджетной сферы за тепловую энергию по показателям приборов учета</t>
  </si>
  <si>
    <t>3. Снижение потребления тепловой энергии в натуральном выражении</t>
  </si>
  <si>
    <t>Ггал</t>
  </si>
  <si>
    <t>4. Доля расчетов потребителей муниципальной бюджетной сферы за холодную воду по показателям приборов учета</t>
  </si>
  <si>
    <t>5. Доля органов местного самоуправления, муниципальных учреждений, заполнивших декларацию о потреблении энергетических ресурсов в модуле "Информация об энергосбержении и повышении энергетической эффективности"</t>
  </si>
  <si>
    <t>Цель:  Повышение качества жизни населения района и  уровня взаимодействия граждан, организаций и государства на основе информационных и телекоммуникационных технологий:</t>
  </si>
  <si>
    <t>1.Доля сельских поселений района, подключенных к единой, высокоскоростной, защищенной телекоммуникационной сети.</t>
  </si>
  <si>
    <t>2. Доля жителей района, использующих, механизм получения муниципальных услуг в электронной форме</t>
  </si>
  <si>
    <t>Создание условий для развития услуг связи в малочисленных и труднодоступных пунктах Красноярского края</t>
  </si>
  <si>
    <t>Количество реконструированных и отремонтированных водопроводных сетей, ежегодно</t>
  </si>
  <si>
    <t>Количество реконструированных и отремонтированных систем водоотведения  и очистки сточных вод, ежегодно</t>
  </si>
  <si>
    <t>5. Количество пакетов документов представленных субъектами агропромышленного комплекса для получения государственной поддержки</t>
  </si>
  <si>
    <t>Организация проведений мероприятий по отлову, учету, содержанию с безнадзорными животными</t>
  </si>
  <si>
    <t xml:space="preserve">Финансовая поддержка субьектов малого и среднего предпринимательства из краевого бюджета </t>
  </si>
  <si>
    <t>Финансовая поддержка субъектов малого и среднего предпринимательства</t>
  </si>
  <si>
    <t>2. Созданно новых рабочих мест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</si>
  <si>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>0,97</t>
    </r>
    <r>
      <rPr>
        <b/>
        <i/>
        <sz val="14"/>
        <rFont val="Times New Roman"/>
        <family val="1"/>
        <charset val="204"/>
      </rPr>
      <t xml:space="preserve"> 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</si>
  <si>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t>Расходы направленные на развитие и повышение качества работы муниципальных учреждений ,предоставление новых муниципальных услуг, повышения их качества на реализацию проекта "Новая школа - школа новых возможностей"</t>
  </si>
  <si>
    <t>региональные выплаты и выплаты обеспечивающие уровель заработной платы работников бюджетной сферы не ниже размера минимальной заработной платы</t>
  </si>
  <si>
    <t>Средства на увелечение размеров оплаты труда педогогическим работникам муниципальных учереждений дополнительного образования,реализующие программы дополнительного образования детей и непосредственно осуществляющих. тренировочный процесс работников муниципальных спортивных школ , спортивных школ олимпийского резерва</t>
  </si>
  <si>
    <t>Обеспечение деятельности (оказание услуг) подведомственных учреждений по исполнению переданных полномочий поселений по клубам</t>
  </si>
  <si>
    <t xml:space="preserve">Осуществление государственных полномочий в области архивного дела, переданных органам местного самоуправления Красноярского края </t>
  </si>
  <si>
    <t>Обеспечение деятельности (оказания услуг)подведомственных учреждений</t>
  </si>
  <si>
    <t>Руководство и управление в сфере установленных функций органов местного самоуправления</t>
  </si>
  <si>
    <t>Мероприятия в области речного транспорта</t>
  </si>
  <si>
    <t>Мероприятия в области автомобильного транспорта</t>
  </si>
  <si>
    <t xml:space="preserve">Транспортная подвижность населения, в том числе: автомобильные перевозки  </t>
  </si>
  <si>
    <t>Транспортная подвижность населения, в том числе: водные перевозки</t>
  </si>
  <si>
    <t>тыс.чел</t>
  </si>
  <si>
    <t>Цель:Обеспечение доступности и повышение безопасного, качественного и эффективного обслуживания населения</t>
  </si>
  <si>
    <t>Подпрограмма 1  « Обеспечение потребности населения в перевозках»</t>
  </si>
  <si>
    <t xml:space="preserve">Муниципальная  программа «Создание условий для сельскохозяйственного развития поселений, содействие развитию малого и среднего предпринимательства»
</t>
  </si>
  <si>
    <t>Подпрограмма 1 "Формирование муниципального имущества Бирилюсского района"</t>
  </si>
  <si>
    <t>Цель 1: Повышение эффективности использования земельных ресурсов при создании условий для увеличения социального, инвестиционного, производственного потенциала земли, стимулирование инвестиционной деятельности на рынке недвижимости в интересах удовлетворения потребностей общества и граждан, а также пополнение основных средств и укрепление материальной базы органа местного самоуправления</t>
  </si>
  <si>
    <t>Цель2: Создание условий для увеличения годового объема ввода жилья</t>
  </si>
  <si>
    <t>Задача 4: Наличие документов территориального планирования и градостроительного зонирования (внесение в них изменений) Бирилюсского района Красноярского края подготовленных к согласованию и утверждению.</t>
  </si>
  <si>
    <t xml:space="preserve">Задача 1: Обеспечение государственной регистрации:
- прав муниципальной собственности на имущественный комплекс (объекты, земли),
- права оперативного управления, хозяйственного ведения, аренды, безвозмездного пользования имуществом,
- права постоянного (бессрочного) пользования, аренды  земельными участками;
</t>
  </si>
  <si>
    <t>Задача 2: Повышение уровня оснащенности транспортными средствами органа местного самоуправления.</t>
  </si>
  <si>
    <t xml:space="preserve">Оценка недвижимости, признание прав и регулирование отношений по муниципальномй собственности </t>
  </si>
  <si>
    <t>Мероприятия по землепользованию и землеустройству</t>
  </si>
  <si>
    <t>Цель: Выработка и реализация единой политики в области эффективного использования и управления муниципальным имуществом Бирилюсского района</t>
  </si>
  <si>
    <t>Задача:Обеспечение высокого качества оказания услуг в сфере строительных, ремонтных, обслуживающих работ зданий, помещений, сооружений, находящихся в собственности администрации, соответствующего потребностям граждан и перспективным задачам развития экономики Бирилюсского района.</t>
  </si>
  <si>
    <t xml:space="preserve">Капитальный ремонт муниципального жилищного фонда за счет платы за найм </t>
  </si>
  <si>
    <t xml:space="preserve">Обеспечение деятельности (оказание услуг) подведомственных учреждений по исполнению переданных полномочий поселений по клубам </t>
  </si>
  <si>
    <t>не менее 90</t>
  </si>
  <si>
    <t>2. Текущий ремонт и содержание муниципального имущества</t>
  </si>
  <si>
    <t>3. Исполнение переданных полномочий по клубам</t>
  </si>
  <si>
    <t>4. Исполнение переданных полномочий по ЖКХ по 10 поселениям</t>
  </si>
  <si>
    <t>Подпрограмма 3 "Стимулирование жилищного строительства на территории Бирилюсского района"</t>
  </si>
  <si>
    <t>Цель: Создание условий для увеличения годового объема ввода жилья</t>
  </si>
  <si>
    <t>Задача:Наличие документов территориального планирования и градостроительного зонирования (внесение в них изменений) Бирилюсского района Красноярского края подготовленных к согласованию и утверждению</t>
  </si>
  <si>
    <t>Разработка генеральных планов поселений</t>
  </si>
  <si>
    <t>Оценка эффективности реализации муниципальных программ Бирилюсского района за 2019 год</t>
  </si>
  <si>
    <t>балл</t>
  </si>
  <si>
    <t>Объем финансирования,  руб.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</si>
  <si>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</t>
  </si>
  <si>
    <t xml:space="preserve">Средства на повышение размеров оплаты труда работников бюджетной сферы Красноярского края с 1 октября 2019 года на 4,3 процента 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</si>
  <si>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</t>
  </si>
  <si>
    <t>1.1</t>
  </si>
  <si>
    <t>Средства на увелечение размеров оплаты труда педогогическим работникам муниципальных учереждений дополнительного образования,реализующие программы дополнительного образования детей и непосредственно осуществляющих. тренировочный процесс работников муниципальных спортивных школ , спортивных школ олимпийского резерва, реализующих программы спортивной подготовки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</si>
  <si>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</si>
  <si>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</si>
  <si>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10 , 30</t>
  </si>
  <si>
    <t>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</si>
  <si>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Цель 1: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детей, отдыха и оздоровления детей в летний период;</t>
  </si>
  <si>
    <t xml:space="preserve"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</t>
  </si>
  <si>
    <t>Обеспечение деятельности (оказание услуг) казенных учреждений за счет средств от приносящей доход деятельности</t>
  </si>
  <si>
    <t xml:space="preserve">Создание в дошкольных образовательных организациях условий для получения детьми с ограниченными возможностями здоровья и детьми-инвалидами качественного образования </t>
  </si>
  <si>
    <t>04, 10, 12</t>
  </si>
  <si>
    <t>Проведение работ в общеобразовательных организациях с целью устранения предписаний надзорных органов к зданиям общеобразовательных организаций</t>
  </si>
  <si>
    <t>10, 12, 30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</si>
  <si>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</si>
  <si>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10, 12, 30 36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</si>
  <si>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</si>
  <si>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Организация и проведение августовского педагогического совета</t>
  </si>
  <si>
    <r>
      <rPr>
        <b/>
        <i/>
        <sz val="14"/>
        <rFont val="Times New Roman"/>
        <family val="1"/>
        <charset val="204"/>
      </rPr>
      <t>Оценка эффективности реализации программы</t>
    </r>
    <r>
      <rPr>
        <b/>
        <i/>
        <sz val="14"/>
        <color rgb="FFFF0000"/>
        <rFont val="Times New Roman"/>
        <family val="1"/>
        <charset val="204"/>
      </rPr>
      <t xml:space="preserve">: 0,91 </t>
    </r>
    <r>
      <rPr>
        <b/>
        <i/>
        <sz val="14"/>
        <rFont val="Times New Roman"/>
        <family val="1"/>
        <charset val="204"/>
      </rPr>
      <t>(Степень достижения показателей результативности Программы признается</t>
    </r>
    <r>
      <rPr>
        <b/>
        <i/>
        <sz val="14"/>
        <color rgb="FFFF0000"/>
        <rFont val="Times New Roman"/>
        <family val="1"/>
        <charset val="204"/>
      </rPr>
      <t>-высокой)</t>
    </r>
  </si>
  <si>
    <t>Субвенция на реализацию полномочий по содержанию учреждений социального обслуживания населения (в соответствии с Законом края от 10 декабря 2004 года № 12-2705 «О социальном обслуживании населения»</t>
  </si>
  <si>
    <t>Приобретение автотранспорта</t>
  </si>
  <si>
    <t xml:space="preserve">Поддержка деятельности муниципальных молодежных центров </t>
  </si>
  <si>
    <t>Расходы на предоставление социальных выплат молодым семьям на приобретение (строительство ) жилья</t>
  </si>
  <si>
    <t>1. Количество молодых граждан, вовлеченных в мероприятия по поддержке одаренной и талантливой молодежи</t>
  </si>
  <si>
    <t>2. Количество участников мероприятий по поддержке таланливой и одаренной молодежи</t>
  </si>
  <si>
    <t xml:space="preserve">5. Количество флагманских программ в Бирилюсском районе, реализуемых многопрофильным молодежным центром Бирилюсского района для вовлечения молодежи от 14 до 30 лет;
</t>
  </si>
  <si>
    <t>6. Доля молодых граждан, находящихся в СОП и ТЖС, вовлеченных в молдежные проекты, от общего числа молодых граждан, находящихся в СОП и ТЖС</t>
  </si>
  <si>
    <t>3.Информирование подростков и молодежи о потенциальных возможностях занятости</t>
  </si>
  <si>
    <t>Расходы на региональные выплаты и выплаты обеспечивающие уровель заработной платы работников бюджетной сферы не ниже размера минимальной заработной платы</t>
  </si>
  <si>
    <t>30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</si>
  <si>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</t>
  </si>
  <si>
    <t>31</t>
  </si>
  <si>
    <t>Проведение мероприятий и организация участия в мероприятиях по спортивно-массовой работе</t>
  </si>
  <si>
    <t>Софинансирование расходов на устройство плоскостных спортивных сооружений в сельской местности</t>
  </si>
  <si>
    <t>10, 12</t>
  </si>
  <si>
    <t xml:space="preserve">Реализация мероприятий по оснащению объектов спортивной инфраструктуры спортивно-технологическим оборудованием </t>
  </si>
  <si>
    <t>30, 34, 36</t>
  </si>
  <si>
    <t xml:space="preserve">Средства на увелечение размеров оплаты труда педогогическим работникам муниципальных учереждений дополнительного образования,реализующие программы дополнительного образования детей и непосредственно осуществляющих. тренировочный процесс работников муниципальных спортивных школ , спортивных школ олимпийского резерва, реализующих программы спортивной подготовки </t>
  </si>
  <si>
    <t xml:space="preserve">Расходы на региональные выплаты и выплаты обеспечивающие уровель заработной платы работников бюджетной сферы не ниже размера минимальной заработной платы </t>
  </si>
  <si>
    <t>3. Доля граждан Бирилюсского района, систематически занимающегося физической культурой и спортом к общей численности населения района</t>
  </si>
  <si>
    <t>Расходы на частичное финансирование по содержанию единых дежурно-диспетчерских служб</t>
  </si>
  <si>
    <t xml:space="preserve"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</t>
  </si>
  <si>
    <t>Софинансирование</t>
  </si>
  <si>
    <t>4.Доля несовершеннолетних, снятых в отчетном периоде с учета СОП по постановлению Комиссии в связи с выходом из социально опасного положения, от общего количества несовершеннолетних, находящихся в СОП</t>
  </si>
  <si>
    <t>5. Доля несовершеннолетних, состоящих на учете СОП и участвующих в различных формах организованного досуга и занятости, в общем числе несовершеннолетних, состоящих на учете  СОП</t>
  </si>
  <si>
    <t>3.Соотношение количества вступивших в законную силу решений суда о признании предписаний службы контрольно-счетной палаты об устранени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</si>
  <si>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не более 5</t>
  </si>
  <si>
    <t xml:space="preserve"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</t>
  </si>
  <si>
    <t>Расходы на приобретение жилья для специалистов района</t>
  </si>
  <si>
    <t>3.Приобретение квартиры</t>
  </si>
  <si>
    <t>1. Капитальный ремонт муниципального жилищного фонда за счет платы за найм</t>
  </si>
  <si>
    <t>Региональные выплаты и выплаты обеспечивающие уровель заработной платы работников бюджетной сферы не ниже размера минимальной заработной платы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</si>
  <si>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</t>
  </si>
  <si>
    <t>Оценка недвижимости, признание прав и регулирование отношений по муниципальномй собственности</t>
  </si>
  <si>
    <t>Проведение капитального ремонта в здании муниципальной собственности</t>
  </si>
  <si>
    <t xml:space="preserve">Проведение капитального ремонта кровли здания муниципальной собственности (спонсорская помощь) </t>
  </si>
  <si>
    <t>Мероприятия на развитие и повышение качества работы муниципальных учреждений ,предоставление новых муниципальных услуг, повышения их качества</t>
  </si>
  <si>
    <t>10,12</t>
  </si>
  <si>
    <t>Разработка проекта межевания границ территории</t>
  </si>
  <si>
    <t xml:space="preserve"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</t>
  </si>
  <si>
    <t>10 12</t>
  </si>
  <si>
    <t xml:space="preserve">Итого по подпрограмме 3 </t>
  </si>
  <si>
    <t>Подпрограмма 4 "Переселение граждан из аварийного жилищного фонда Бирилюсского района</t>
  </si>
  <si>
    <t xml:space="preserve">Цель: Финансовое и организационное обеспечение переселения граждан из аварийного жилищного фонда; создание безопасных и благоприятных условий проживания граждан; 
снижение доли аварийного жилья в жилищном фонде муниципальных образований Бирилюсского района Красноярского края;
устойчивое сокращение непригодного для проживания жилищного фонда;
</t>
  </si>
  <si>
    <r>
      <rPr>
        <b/>
        <sz val="12"/>
        <rFont val="Times New Roman"/>
        <family val="1"/>
        <charset val="204"/>
      </rPr>
      <t>Задача: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Строительство, в том числе участие в долевом строительстве многоквартирных домов, для последующего предоставления жилых помещений гражданам, переселяемым из аварийного жилищного фонда, в том числе строительство, а также участие в долевом строительстве домов, перечисленных в пункте 2 части 2 статьи 49 Градостроительного кодекса Российской Федерации (далее - строительство многоквартирных домов), для последующего предоставления жилых помещений гражданам, переселяемым из аварийного жилищного фонда;
приобретение у застройщиков жилых помещений в многоквартирных домах (в том числе в многоквартирных домах, строительство которых не завершено, включая многоквартирные дома, строящиеся (создаваемые) с привлечением денежных средств граждан и (или) юридических лиц) (далее - приобретение у застройщиков жилых помещений), для последующего предоставления жилых помещений гражданам, переселяемым из аварийного жилищного фонда;
приобретение жилых помещений в многоквартирных домах, в том числе у лиц, не являющихся застройщиками домов (далее - приобретение жилых помещений у лиц, не являющихся застройщиками), для последующего предоставления жилых помещений гражданам, переселяемым из аварийного жилищного фонда;
выплата лицам, в чьей собственности находятся жилые помещения, входящие в аварийный жилищный фонд, возмещения за изымаемые жилые помещения в соответствии со статьей 32 Жилищного кодекса Российской Федерации </t>
    </r>
  </si>
  <si>
    <t>Расселяемая площадь</t>
  </si>
  <si>
    <t>кв.м</t>
  </si>
  <si>
    <t>Количество переселенных человек</t>
  </si>
  <si>
    <t xml:space="preserve"> Межбюджетные трансферты бюджетам поселений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</si>
  <si>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08</t>
  </si>
  <si>
    <t>Межбюджетные трансферты бюджетам поселений на обеспечение мероприятий по переселению граждан из аварийного жилищного фонда</t>
  </si>
  <si>
    <t>межбюджетные трансферты бюджетам поселений на обеспечение мероприятий по переселению граждан из аварийного жилищного фонда за счет средств местного бюджета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</si>
  <si>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>0,97</t>
    </r>
    <r>
      <rPr>
        <b/>
        <i/>
        <sz val="14"/>
        <rFont val="Times New Roman"/>
        <family val="1"/>
        <charset val="204"/>
      </rPr>
      <t>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</si>
  <si>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>0,95 (</t>
    </r>
    <r>
      <rPr>
        <b/>
        <i/>
        <sz val="14"/>
        <rFont val="Times New Roman"/>
        <family val="1"/>
        <charset val="204"/>
      </rPr>
      <t>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</si>
  <si>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t>Субсидия на возмешение части затратна уплату процентов и (или) займы, полученным на развитие малых форм хозяйствования</t>
  </si>
  <si>
    <t>Выполнение отдельных государственных полномочий по решению вопросов поддержки сельскохозяйственного производства</t>
  </si>
  <si>
    <t>Мероприятия по проведению конкурсов, фестивалей и праздников</t>
  </si>
  <si>
    <t>Расходы на проведение работ по уничтожению дикорастущей конопли</t>
  </si>
  <si>
    <t>2. Увеличение чистопородного КРС а ВФХ</t>
  </si>
  <si>
    <t>голов</t>
  </si>
  <si>
    <t>6. Количествоотловленных безнадзорных животных</t>
  </si>
  <si>
    <t>7. Площадь обработки территории от дикорастущей конопли</t>
  </si>
  <si>
    <t>га</t>
  </si>
  <si>
    <t xml:space="preserve">Персональные выплаты устанавливаемые в целях повышенияоплаты труда молодым специалистам , персональные выплаты устанавливаемые с учетом опыта работыпри наличии ученой степени, почетного звания, нагрудного знака </t>
  </si>
  <si>
    <t>Средства на увелечение размеров оплаты труда работников учереждения культуры ,подведомственных муниципальным органам управления в области культуры</t>
  </si>
  <si>
    <t xml:space="preserve">Государственная поддержка отросли культуры </t>
  </si>
  <si>
    <t>Комплектование книжных фондов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</si>
  <si>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</t>
  </si>
  <si>
    <t>Средства на увелечение размеров оплаты труда работников учереждения культуры ,подведомственных муниципальным органам управления</t>
  </si>
  <si>
    <t>Обеспечение деятельности (оказание услуг) подведомственных учреждений по исполнению переданных полномочий поселений по клубам на повышение размера оплаты труда основного и административно-управленческого персонала учреждений культуры</t>
  </si>
  <si>
    <t xml:space="preserve">Расходы на развитие и укрепление материально-технической базы домов культуры в населенных пунктах с числом жителей до 50 тысяч человек 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</si>
  <si>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</t>
  </si>
  <si>
    <t xml:space="preserve">Расходы на проведение мероприятий посвященных празднованию Юбилея района </t>
  </si>
  <si>
    <t>Мероприятия в области пассажирского транспорта</t>
  </si>
  <si>
    <t>Доля дорог общего пользования местного значения соответствующих техническим и эксплуатационным требованиям</t>
  </si>
  <si>
    <t>Обустройство участков улично-дорожной сети в населенных пунктах района нерегулируемыми пешеходными переходами</t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</si>
  <si>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 xml:space="preserve">0,95 </t>
    </r>
    <r>
      <rPr>
        <b/>
        <i/>
        <sz val="14"/>
        <rFont val="Times New Roman"/>
        <family val="1"/>
        <charset val="204"/>
      </rPr>
      <t>(Степень достижения показателей результативности Программы признается-</t>
    </r>
    <r>
      <rPr>
        <b/>
        <i/>
        <sz val="14"/>
        <color rgb="FFFF0000"/>
        <rFont val="Times New Roman"/>
        <family val="1"/>
        <charset val="204"/>
      </rPr>
      <t>высокой</t>
    </r>
    <r>
      <rPr>
        <b/>
        <i/>
        <sz val="14"/>
        <rFont val="Times New Roman"/>
        <family val="1"/>
        <charset val="204"/>
      </rPr>
      <t>)</t>
    </r>
  </si>
  <si>
    <r>
      <t xml:space="preserve">Оценка эффективности реализации программы: </t>
    </r>
    <r>
      <rPr>
        <b/>
        <i/>
        <sz val="14"/>
        <color rgb="FFFF0000"/>
        <rFont val="Times New Roman"/>
        <family val="1"/>
        <charset val="204"/>
      </rPr>
      <t xml:space="preserve">0,99 </t>
    </r>
    <r>
      <rPr>
        <b/>
        <i/>
        <sz val="14"/>
        <rFont val="Times New Roman"/>
        <family val="1"/>
        <charset val="204"/>
      </rPr>
      <t>(Степень достижения показателей результативности Программы признается</t>
    </r>
    <r>
      <rPr>
        <b/>
        <i/>
        <sz val="14"/>
        <color rgb="FFFF0000"/>
        <rFont val="Times New Roman"/>
        <family val="1"/>
        <charset val="204"/>
      </rPr>
      <t>-высокой</t>
    </r>
    <r>
      <rPr>
        <b/>
        <i/>
        <sz val="14"/>
        <rFont val="Times New Roman"/>
        <family val="1"/>
        <charset val="204"/>
      </rPr>
      <t>)</t>
    </r>
  </si>
  <si>
    <r>
      <t xml:space="preserve">Оценка эффективности реализации программы: </t>
    </r>
    <r>
      <rPr>
        <b/>
        <i/>
        <sz val="16"/>
        <color rgb="FFC00000"/>
        <rFont val="Times New Roman"/>
        <family val="1"/>
        <charset val="204"/>
      </rPr>
      <t>0,95</t>
    </r>
    <r>
      <rPr>
        <b/>
        <i/>
        <sz val="16"/>
        <rFont val="Times New Roman"/>
        <family val="1"/>
        <charset val="204"/>
      </rPr>
      <t>(Степень достижения показателей результативности Программ признается-</t>
    </r>
    <r>
      <rPr>
        <b/>
        <i/>
        <sz val="16"/>
        <color rgb="FFC00000"/>
        <rFont val="Times New Roman"/>
        <family val="1"/>
        <charset val="204"/>
      </rPr>
      <t>высокой)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</si>
</sst>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00"/>
    <numFmt numFmtId="166" formatCode="0.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rgb="FFC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7A6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2">
    <xf numFmtId="0" fontId="0" fillId="0" borderId="0" xfId="0"/>
    <xf numFmtId="164" fontId="0" fillId="2" borderId="0" xfId="0" applyNumberFormat="1" applyFill="1"/>
    <xf numFmtId="49" fontId="0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164" fontId="12" fillId="5" borderId="0" xfId="0" applyNumberFormat="1" applyFont="1" applyFill="1"/>
    <xf numFmtId="49" fontId="5" fillId="6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left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/>
    </xf>
    <xf numFmtId="4" fontId="13" fillId="6" borderId="1" xfId="1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14" fillId="3" borderId="1" xfId="1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left" vertical="center"/>
    </xf>
    <xf numFmtId="49" fontId="5" fillId="7" borderId="1" xfId="1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/>
    <xf numFmtId="164" fontId="15" fillId="5" borderId="0" xfId="0" applyNumberFormat="1" applyFont="1" applyFill="1"/>
    <xf numFmtId="49" fontId="16" fillId="6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5" fillId="6" borderId="0" xfId="0" applyNumberFormat="1" applyFont="1" applyFill="1"/>
    <xf numFmtId="49" fontId="10" fillId="7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left" vertical="center" wrapText="1"/>
    </xf>
    <xf numFmtId="49" fontId="5" fillId="6" borderId="1" xfId="1" applyNumberFormat="1" applyFont="1" applyFill="1" applyBorder="1" applyAlignment="1">
      <alignment horizontal="left" vertical="center" wrapText="1" readingOrder="1"/>
    </xf>
    <xf numFmtId="49" fontId="14" fillId="3" borderId="1" xfId="1" applyNumberFormat="1" applyFont="1" applyFill="1" applyBorder="1" applyAlignment="1">
      <alignment horizontal="left" vertical="center"/>
    </xf>
    <xf numFmtId="164" fontId="14" fillId="8" borderId="1" xfId="1" applyNumberFormat="1" applyFont="1" applyFill="1" applyBorder="1" applyAlignment="1">
      <alignment horizontal="center" vertical="center" wrapText="1"/>
    </xf>
    <xf numFmtId="4" fontId="14" fillId="8" borderId="1" xfId="1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4" fontId="13" fillId="7" borderId="1" xfId="1" applyNumberFormat="1" applyFont="1" applyFill="1" applyBorder="1" applyAlignment="1">
      <alignment horizontal="center" vertical="center" wrapText="1"/>
    </xf>
    <xf numFmtId="4" fontId="5" fillId="6" borderId="1" xfId="1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5" fillId="6" borderId="6" xfId="1" applyNumberFormat="1" applyFont="1" applyFill="1" applyBorder="1" applyAlignment="1">
      <alignment vertical="center" wrapText="1"/>
    </xf>
    <xf numFmtId="164" fontId="5" fillId="6" borderId="1" xfId="1" applyNumberFormat="1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left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4" fontId="14" fillId="9" borderId="1" xfId="0" applyNumberFormat="1" applyFont="1" applyFill="1" applyBorder="1" applyAlignment="1">
      <alignment horizontal="center" vertical="center" wrapText="1"/>
    </xf>
    <xf numFmtId="4" fontId="18" fillId="9" borderId="1" xfId="0" applyNumberFormat="1" applyFont="1" applyFill="1" applyBorder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left" vertical="center" wrapText="1"/>
    </xf>
    <xf numFmtId="164" fontId="5" fillId="6" borderId="2" xfId="1" applyNumberFormat="1" applyFont="1" applyFill="1" applyBorder="1" applyAlignment="1">
      <alignment horizontal="center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center" wrapText="1"/>
    </xf>
    <xf numFmtId="164" fontId="19" fillId="0" borderId="2" xfId="0" applyNumberFormat="1" applyFont="1" applyBorder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2" fillId="6" borderId="0" xfId="0" applyNumberFormat="1" applyFont="1" applyFill="1" applyBorder="1"/>
    <xf numFmtId="164" fontId="19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vertical="top" wrapText="1"/>
    </xf>
    <xf numFmtId="164" fontId="19" fillId="0" borderId="2" xfId="0" applyNumberFormat="1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left" vertical="center" wrapText="1"/>
    </xf>
    <xf numFmtId="3" fontId="5" fillId="6" borderId="1" xfId="1" applyNumberFormat="1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4" fontId="14" fillId="3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64" fontId="11" fillId="4" borderId="3" xfId="1" applyNumberFormat="1" applyFont="1" applyFill="1" applyBorder="1" applyAlignment="1">
      <alignment horizontal="left" vertical="center" wrapText="1"/>
    </xf>
    <xf numFmtId="4" fontId="11" fillId="4" borderId="4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1" fillId="7" borderId="1" xfId="1" applyNumberFormat="1" applyFont="1" applyFill="1" applyBorder="1" applyAlignment="1">
      <alignment horizontal="center" vertical="center" wrapText="1"/>
    </xf>
    <xf numFmtId="4" fontId="11" fillId="7" borderId="4" xfId="1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/>
    <xf numFmtId="4" fontId="14" fillId="10" borderId="1" xfId="1" applyNumberFormat="1" applyFont="1" applyFill="1" applyBorder="1" applyAlignment="1">
      <alignment horizontal="center" vertical="center" wrapText="1"/>
    </xf>
    <xf numFmtId="4" fontId="23" fillId="1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6" borderId="9" xfId="1" applyNumberFormat="1" applyFont="1" applyFill="1" applyBorder="1" applyAlignment="1">
      <alignment horizontal="center" vertical="center" wrapText="1"/>
    </xf>
    <xf numFmtId="164" fontId="5" fillId="6" borderId="9" xfId="1" applyNumberFormat="1" applyFont="1" applyFill="1" applyBorder="1" applyAlignment="1">
      <alignment horizontal="left" vertical="center" wrapText="1"/>
    </xf>
    <xf numFmtId="164" fontId="5" fillId="6" borderId="9" xfId="1" applyNumberFormat="1" applyFont="1" applyFill="1" applyBorder="1" applyAlignment="1">
      <alignment horizontal="center" vertical="center"/>
    </xf>
    <xf numFmtId="164" fontId="5" fillId="6" borderId="9" xfId="1" applyNumberFormat="1" applyFont="1" applyFill="1" applyBorder="1" applyAlignment="1">
      <alignment horizontal="center" vertical="center" wrapText="1"/>
    </xf>
    <xf numFmtId="4" fontId="13" fillId="6" borderId="9" xfId="1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/>
    <xf numFmtId="164" fontId="6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7" fillId="6" borderId="1" xfId="1" applyNumberFormat="1" applyFont="1" applyFill="1" applyBorder="1" applyAlignment="1">
      <alignment horizontal="left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/>
    <xf numFmtId="164" fontId="6" fillId="3" borderId="1" xfId="1" applyNumberFormat="1" applyFont="1" applyFill="1" applyBorder="1" applyAlignment="1">
      <alignment horizontal="left" vertical="center" wrapText="1"/>
    </xf>
    <xf numFmtId="164" fontId="15" fillId="6" borderId="1" xfId="0" applyNumberFormat="1" applyFont="1" applyFill="1" applyBorder="1"/>
    <xf numFmtId="164" fontId="5" fillId="3" borderId="1" xfId="1" applyNumberFormat="1" applyFont="1" applyFill="1" applyBorder="1" applyAlignment="1">
      <alignment horizontal="left" vertical="center" wrapText="1"/>
    </xf>
    <xf numFmtId="164" fontId="15" fillId="6" borderId="0" xfId="0" applyNumberFormat="1" applyFont="1" applyFill="1" applyBorder="1"/>
    <xf numFmtId="164" fontId="0" fillId="0" borderId="0" xfId="0" applyNumberFormat="1" applyFill="1"/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164" fontId="14" fillId="10" borderId="1" xfId="1" applyNumberFormat="1" applyFont="1" applyFill="1" applyBorder="1" applyAlignment="1">
      <alignment horizontal="left" vertical="center"/>
    </xf>
    <xf numFmtId="164" fontId="17" fillId="10" borderId="1" xfId="1" applyNumberFormat="1" applyFont="1" applyFill="1" applyBorder="1" applyAlignment="1">
      <alignment horizontal="center" vertical="center"/>
    </xf>
    <xf numFmtId="164" fontId="14" fillId="10" borderId="1" xfId="1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 wrapText="1"/>
    </xf>
    <xf numFmtId="49" fontId="16" fillId="10" borderId="1" xfId="1" applyNumberFormat="1" applyFont="1" applyFill="1" applyBorder="1" applyAlignment="1">
      <alignment horizontal="center" vertical="center" wrapText="1"/>
    </xf>
    <xf numFmtId="164" fontId="15" fillId="7" borderId="0" xfId="0" applyNumberFormat="1" applyFont="1" applyFill="1"/>
    <xf numFmtId="49" fontId="14" fillId="7" borderId="1" xfId="1" applyNumberFormat="1" applyFont="1" applyFill="1" applyBorder="1" applyAlignment="1">
      <alignment horizontal="left" vertical="center"/>
    </xf>
    <xf numFmtId="164" fontId="14" fillId="7" borderId="1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49" fontId="14" fillId="0" borderId="1" xfId="1" applyNumberFormat="1" applyFont="1" applyFill="1" applyBorder="1" applyAlignment="1">
      <alignment horizontal="left" vertical="center"/>
    </xf>
    <xf numFmtId="49" fontId="14" fillId="0" borderId="6" xfId="1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/>
    <xf numFmtId="49" fontId="14" fillId="10" borderId="1" xfId="1" applyNumberFormat="1" applyFont="1" applyFill="1" applyBorder="1" applyAlignment="1">
      <alignment horizontal="left" vertical="center"/>
    </xf>
    <xf numFmtId="164" fontId="14" fillId="10" borderId="1" xfId="1" applyNumberFormat="1" applyFont="1" applyFill="1" applyBorder="1" applyAlignment="1">
      <alignment horizontal="left" vertical="center" wrapText="1"/>
    </xf>
    <xf numFmtId="164" fontId="6" fillId="10" borderId="1" xfId="1" applyNumberFormat="1" applyFont="1" applyFill="1" applyBorder="1" applyAlignment="1">
      <alignment horizontal="left" vertical="center" wrapText="1"/>
    </xf>
    <xf numFmtId="164" fontId="9" fillId="10" borderId="1" xfId="1" applyNumberFormat="1" applyFont="1" applyFill="1" applyBorder="1" applyAlignment="1">
      <alignment horizontal="left" vertical="center" wrapText="1"/>
    </xf>
    <xf numFmtId="164" fontId="9" fillId="10" borderId="1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/>
    <xf numFmtId="4" fontId="3" fillId="0" borderId="13" xfId="0" applyNumberFormat="1" applyFont="1" applyBorder="1" applyAlignment="1">
      <alignment horizontal="right" vertical="center"/>
    </xf>
    <xf numFmtId="4" fontId="0" fillId="0" borderId="13" xfId="0" applyNumberFormat="1" applyBorder="1"/>
    <xf numFmtId="164" fontId="7" fillId="0" borderId="1" xfId="1" applyNumberFormat="1" applyFont="1" applyFill="1" applyBorder="1" applyAlignment="1">
      <alignment horizontal="left" vertical="center" wrapText="1"/>
    </xf>
    <xf numFmtId="164" fontId="12" fillId="10" borderId="0" xfId="0" applyNumberFormat="1" applyFont="1" applyFill="1"/>
    <xf numFmtId="49" fontId="5" fillId="10" borderId="1" xfId="1" applyNumberFormat="1" applyFont="1" applyFill="1" applyBorder="1" applyAlignment="1">
      <alignment horizontal="center" vertical="center" wrapText="1"/>
    </xf>
    <xf numFmtId="164" fontId="14" fillId="10" borderId="1" xfId="1" applyNumberFormat="1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64" fontId="12" fillId="10" borderId="1" xfId="0" applyNumberFormat="1" applyFont="1" applyFill="1" applyBorder="1"/>
    <xf numFmtId="164" fontId="5" fillId="10" borderId="1" xfId="1" applyNumberFormat="1" applyFont="1" applyFill="1" applyBorder="1" applyAlignment="1">
      <alignment horizontal="center" vertical="center" wrapText="1"/>
    </xf>
    <xf numFmtId="4" fontId="13" fillId="10" borderId="1" xfId="1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164" fontId="14" fillId="6" borderId="9" xfId="0" applyNumberFormat="1" applyFont="1" applyFill="1" applyBorder="1" applyAlignment="1">
      <alignment horizontal="center" vertical="center" wrapText="1"/>
    </xf>
    <xf numFmtId="4" fontId="14" fillId="6" borderId="9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/>
    <xf numFmtId="164" fontId="25" fillId="2" borderId="0" xfId="0" applyNumberFormat="1" applyFont="1" applyFill="1" applyBorder="1"/>
    <xf numFmtId="49" fontId="26" fillId="2" borderId="1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/>
    <xf numFmtId="164" fontId="23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horizontal="left" vertical="center" wrapText="1"/>
    </xf>
    <xf numFmtId="164" fontId="0" fillId="5" borderId="0" xfId="0" applyNumberFormat="1" applyFont="1" applyFill="1"/>
    <xf numFmtId="49" fontId="7" fillId="6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49" fontId="7" fillId="6" borderId="1" xfId="1" applyNumberFormat="1" applyFont="1" applyFill="1" applyBorder="1" applyAlignment="1">
      <alignment horizontal="center" vertical="center" wrapText="1"/>
    </xf>
    <xf numFmtId="4" fontId="6" fillId="6" borderId="1" xfId="1" applyNumberFormat="1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/>
    <xf numFmtId="164" fontId="0" fillId="0" borderId="1" xfId="0" applyNumberFormat="1" applyFont="1" applyBorder="1"/>
    <xf numFmtId="164" fontId="2" fillId="5" borderId="0" xfId="0" applyNumberFormat="1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/>
    <xf numFmtId="164" fontId="27" fillId="7" borderId="0" xfId="0" applyNumberFormat="1" applyFont="1" applyFill="1"/>
    <xf numFmtId="164" fontId="5" fillId="10" borderId="1" xfId="1" applyNumberFormat="1" applyFont="1" applyFill="1" applyBorder="1" applyAlignment="1">
      <alignment horizontal="left" vertical="center" wrapText="1"/>
    </xf>
    <xf numFmtId="164" fontId="15" fillId="10" borderId="0" xfId="0" applyNumberFormat="1" applyFont="1" applyFill="1"/>
    <xf numFmtId="164" fontId="28" fillId="10" borderId="0" xfId="0" applyNumberFormat="1" applyFont="1" applyFill="1"/>
    <xf numFmtId="49" fontId="14" fillId="10" borderId="1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164" fontId="16" fillId="10" borderId="1" xfId="1" applyNumberFormat="1" applyFont="1" applyFill="1" applyBorder="1" applyAlignment="1">
      <alignment horizontal="center" vertical="center" wrapText="1"/>
    </xf>
    <xf numFmtId="4" fontId="9" fillId="6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left" vertical="center" wrapText="1"/>
    </xf>
    <xf numFmtId="164" fontId="5" fillId="6" borderId="6" xfId="1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3" fontId="5" fillId="6" borderId="6" xfId="1" applyNumberFormat="1" applyFont="1" applyFill="1" applyBorder="1" applyAlignment="1">
      <alignment horizontal="center" vertical="center" wrapText="1"/>
    </xf>
    <xf numFmtId="4" fontId="13" fillId="6" borderId="6" xfId="1" applyNumberFormat="1" applyFont="1" applyFill="1" applyBorder="1" applyAlignment="1">
      <alignment horizontal="center" vertical="center" wrapText="1"/>
    </xf>
    <xf numFmtId="164" fontId="23" fillId="10" borderId="1" xfId="1" applyNumberFormat="1" applyFont="1" applyFill="1" applyBorder="1" applyAlignment="1">
      <alignment horizontal="left" vertical="center" wrapText="1"/>
    </xf>
    <xf numFmtId="164" fontId="12" fillId="5" borderId="1" xfId="0" applyNumberFormat="1" applyFont="1" applyFill="1" applyBorder="1"/>
    <xf numFmtId="49" fontId="5" fillId="0" borderId="9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/>
    <xf numFmtId="164" fontId="24" fillId="2" borderId="0" xfId="0" applyNumberFormat="1" applyFont="1" applyFill="1"/>
    <xf numFmtId="49" fontId="10" fillId="2" borderId="1" xfId="1" applyNumberFormat="1" applyFont="1" applyFill="1" applyBorder="1" applyAlignment="1">
      <alignment horizontal="center" vertical="center" wrapText="1"/>
    </xf>
    <xf numFmtId="164" fontId="12" fillId="7" borderId="0" xfId="0" applyNumberFormat="1" applyFont="1" applyFill="1"/>
    <xf numFmtId="49" fontId="5" fillId="4" borderId="9" xfId="1" applyNumberFormat="1" applyFont="1" applyFill="1" applyBorder="1" applyAlignment="1">
      <alignment horizontal="center" vertical="center" wrapText="1"/>
    </xf>
    <xf numFmtId="164" fontId="11" fillId="4" borderId="8" xfId="1" applyNumberFormat="1" applyFont="1" applyFill="1" applyBorder="1" applyAlignment="1">
      <alignment horizontal="left" vertical="center" wrapText="1"/>
    </xf>
    <xf numFmtId="4" fontId="11" fillId="4" borderId="12" xfId="1" applyNumberFormat="1" applyFont="1" applyFill="1" applyBorder="1" applyAlignment="1">
      <alignment horizontal="left" vertical="center" wrapText="1"/>
    </xf>
    <xf numFmtId="49" fontId="16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left" vertical="top" wrapText="1"/>
    </xf>
    <xf numFmtId="49" fontId="11" fillId="7" borderId="9" xfId="1" applyNumberFormat="1" applyFont="1" applyFill="1" applyBorder="1" applyAlignment="1">
      <alignment horizontal="center" vertical="center" wrapText="1"/>
    </xf>
    <xf numFmtId="4" fontId="11" fillId="7" borderId="12" xfId="1" applyNumberFormat="1" applyFont="1" applyFill="1" applyBorder="1" applyAlignment="1">
      <alignment horizontal="left" vertical="center" wrapText="1"/>
    </xf>
    <xf numFmtId="164" fontId="15" fillId="10" borderId="1" xfId="0" applyNumberFormat="1" applyFont="1" applyFill="1" applyBorder="1"/>
    <xf numFmtId="164" fontId="5" fillId="10" borderId="1" xfId="1" applyNumberFormat="1" applyFont="1" applyFill="1" applyBorder="1" applyAlignment="1">
      <alignment horizontal="left" vertical="top" wrapText="1"/>
    </xf>
    <xf numFmtId="49" fontId="16" fillId="10" borderId="9" xfId="1" applyNumberFormat="1" applyFont="1" applyFill="1" applyBorder="1" applyAlignment="1">
      <alignment horizontal="center" vertical="center" wrapText="1"/>
    </xf>
    <xf numFmtId="164" fontId="14" fillId="10" borderId="9" xfId="1" applyNumberFormat="1" applyFont="1" applyFill="1" applyBorder="1" applyAlignment="1">
      <alignment horizontal="left" vertical="center"/>
    </xf>
    <xf numFmtId="164" fontId="17" fillId="10" borderId="9" xfId="1" applyNumberFormat="1" applyFont="1" applyFill="1" applyBorder="1" applyAlignment="1">
      <alignment horizontal="center" vertical="center"/>
    </xf>
    <xf numFmtId="164" fontId="14" fillId="10" borderId="9" xfId="0" applyNumberFormat="1" applyFont="1" applyFill="1" applyBorder="1" applyAlignment="1">
      <alignment horizontal="center" vertical="center" wrapText="1"/>
    </xf>
    <xf numFmtId="164" fontId="16" fillId="10" borderId="9" xfId="1" applyNumberFormat="1" applyFont="1" applyFill="1" applyBorder="1" applyAlignment="1">
      <alignment horizontal="center" vertical="center" wrapText="1"/>
    </xf>
    <xf numFmtId="164" fontId="14" fillId="10" borderId="9" xfId="1" applyNumberFormat="1" applyFont="1" applyFill="1" applyBorder="1" applyAlignment="1">
      <alignment horizontal="center" vertical="center" wrapText="1"/>
    </xf>
    <xf numFmtId="4" fontId="14" fillId="10" borderId="9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9" fontId="16" fillId="0" borderId="9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left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left" vertical="center"/>
    </xf>
    <xf numFmtId="4" fontId="31" fillId="0" borderId="1" xfId="0" applyNumberFormat="1" applyFont="1" applyFill="1" applyBorder="1" applyAlignment="1">
      <alignment horizontal="center" vertical="center" wrapText="1"/>
    </xf>
    <xf numFmtId="4" fontId="32" fillId="6" borderId="1" xfId="1" applyNumberFormat="1" applyFont="1" applyFill="1" applyBorder="1" applyAlignment="1">
      <alignment horizontal="center" vertical="center" wrapText="1"/>
    </xf>
    <xf numFmtId="4" fontId="31" fillId="6" borderId="7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 wrapText="1"/>
    </xf>
    <xf numFmtId="4" fontId="31" fillId="0" borderId="12" xfId="1" applyNumberFormat="1" applyFont="1" applyFill="1" applyBorder="1" applyAlignment="1">
      <alignment horizontal="center" vertical="center" wrapText="1"/>
    </xf>
    <xf numFmtId="164" fontId="16" fillId="6" borderId="1" xfId="1" applyNumberFormat="1" applyFont="1" applyFill="1" applyBorder="1" applyAlignment="1">
      <alignment horizontal="center" vertical="center" wrapText="1"/>
    </xf>
    <xf numFmtId="164" fontId="24" fillId="4" borderId="0" xfId="0" applyNumberFormat="1" applyFont="1" applyFill="1"/>
    <xf numFmtId="49" fontId="11" fillId="4" borderId="9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/>
    <xf numFmtId="164" fontId="0" fillId="0" borderId="0" xfId="0" applyNumberFormat="1" applyFont="1" applyFill="1"/>
    <xf numFmtId="49" fontId="6" fillId="0" borderId="9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164" fontId="0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vertical="top" wrapText="1"/>
    </xf>
    <xf numFmtId="0" fontId="5" fillId="11" borderId="16" xfId="0" applyFont="1" applyFill="1" applyBorder="1" applyAlignment="1">
      <alignment vertical="top" wrapText="1"/>
    </xf>
    <xf numFmtId="0" fontId="5" fillId="11" borderId="15" xfId="0" applyFont="1" applyFill="1" applyBorder="1" applyAlignment="1">
      <alignment vertical="top" wrapText="1"/>
    </xf>
    <xf numFmtId="49" fontId="14" fillId="10" borderId="9" xfId="1" applyNumberFormat="1" applyFont="1" applyFill="1" applyBorder="1" applyAlignment="1">
      <alignment horizontal="left" vertical="center"/>
    </xf>
    <xf numFmtId="164" fontId="9" fillId="10" borderId="7" xfId="0" applyNumberFormat="1" applyFont="1" applyFill="1" applyBorder="1" applyAlignment="1">
      <alignment horizontal="center" vertical="center" wrapText="1"/>
    </xf>
    <xf numFmtId="164" fontId="22" fillId="10" borderId="7" xfId="1" applyNumberFormat="1" applyFont="1" applyFill="1" applyBorder="1" applyAlignment="1">
      <alignment horizontal="left" vertical="center"/>
    </xf>
    <xf numFmtId="164" fontId="16" fillId="10" borderId="8" xfId="1" applyNumberFormat="1" applyFont="1" applyFill="1" applyBorder="1" applyAlignment="1">
      <alignment horizontal="center" vertical="center" wrapText="1"/>
    </xf>
    <xf numFmtId="4" fontId="9" fillId="10" borderId="9" xfId="0" applyNumberFormat="1" applyFont="1" applyFill="1" applyBorder="1" applyAlignment="1">
      <alignment horizontal="left" vertical="center" wrapText="1" indent="2"/>
    </xf>
    <xf numFmtId="164" fontId="6" fillId="0" borderId="1" xfId="1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 applyFont="1" applyBorder="1"/>
    <xf numFmtId="164" fontId="0" fillId="6" borderId="0" xfId="0" applyNumberFormat="1" applyFont="1" applyFill="1" applyBorder="1"/>
    <xf numFmtId="164" fontId="12" fillId="10" borderId="0" xfId="0" applyNumberFormat="1" applyFont="1" applyFill="1" applyBorder="1"/>
    <xf numFmtId="164" fontId="15" fillId="7" borderId="0" xfId="0" applyNumberFormat="1" applyFont="1" applyFill="1" applyBorder="1"/>
    <xf numFmtId="164" fontId="0" fillId="0" borderId="0" xfId="0" applyNumberFormat="1" applyFill="1" applyBorder="1"/>
    <xf numFmtId="164" fontId="28" fillId="10" borderId="0" xfId="0" applyNumberFormat="1" applyFont="1" applyFill="1" applyBorder="1"/>
    <xf numFmtId="164" fontId="27" fillId="7" borderId="0" xfId="0" applyNumberFormat="1" applyFont="1" applyFill="1" applyBorder="1"/>
    <xf numFmtId="164" fontId="2" fillId="6" borderId="0" xfId="0" applyNumberFormat="1" applyFont="1" applyFill="1" applyBorder="1"/>
    <xf numFmtId="164" fontId="0" fillId="0" borderId="0" xfId="0" applyNumberFormat="1" applyBorder="1" applyAlignment="1">
      <alignment horizontal="left"/>
    </xf>
    <xf numFmtId="164" fontId="24" fillId="2" borderId="0" xfId="0" applyNumberFormat="1" applyFont="1" applyFill="1" applyBorder="1"/>
    <xf numFmtId="164" fontId="15" fillId="10" borderId="0" xfId="0" applyNumberFormat="1" applyFont="1" applyFill="1" applyBorder="1"/>
    <xf numFmtId="164" fontId="15" fillId="2" borderId="0" xfId="0" applyNumberFormat="1" applyFont="1" applyFill="1" applyBorder="1"/>
    <xf numFmtId="164" fontId="24" fillId="4" borderId="0" xfId="0" applyNumberFormat="1" applyFont="1" applyFill="1" applyBorder="1"/>
    <xf numFmtId="164" fontId="0" fillId="0" borderId="0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/>
    </xf>
    <xf numFmtId="49" fontId="14" fillId="7" borderId="9" xfId="1" applyNumberFormat="1" applyFont="1" applyFill="1" applyBorder="1" applyAlignment="1">
      <alignment horizontal="left" vertical="center"/>
    </xf>
    <xf numFmtId="4" fontId="9" fillId="10" borderId="1" xfId="0" applyNumberFormat="1" applyFont="1" applyFill="1" applyBorder="1" applyAlignment="1">
      <alignment horizontal="left" vertical="center" wrapText="1" indent="2"/>
    </xf>
    <xf numFmtId="164" fontId="22" fillId="10" borderId="2" xfId="1" applyNumberFormat="1" applyFont="1" applyFill="1" applyBorder="1" applyAlignment="1">
      <alignment horizontal="left" vertical="center"/>
    </xf>
    <xf numFmtId="164" fontId="16" fillId="10" borderId="3" xfId="1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49" fontId="6" fillId="0" borderId="9" xfId="1" applyNumberFormat="1" applyFont="1" applyFill="1" applyBorder="1" applyAlignment="1">
      <alignment horizontal="left" vertical="center"/>
    </xf>
    <xf numFmtId="49" fontId="6" fillId="0" borderId="17" xfId="1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 wrapText="1" indent="2"/>
    </xf>
    <xf numFmtId="164" fontId="1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Fill="1" applyBorder="1"/>
    <xf numFmtId="164" fontId="15" fillId="0" borderId="4" xfId="0" applyNumberFormat="1" applyFont="1" applyFill="1" applyBorder="1"/>
    <xf numFmtId="164" fontId="24" fillId="5" borderId="0" xfId="0" applyNumberFormat="1" applyFont="1" applyFill="1"/>
    <xf numFmtId="164" fontId="24" fillId="0" borderId="0" xfId="0" applyNumberFormat="1" applyFont="1" applyBorder="1"/>
    <xf numFmtId="164" fontId="24" fillId="0" borderId="0" xfId="0" applyNumberFormat="1" applyFont="1"/>
    <xf numFmtId="164" fontId="0" fillId="7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left" vertical="center" wrapText="1" indent="2"/>
    </xf>
    <xf numFmtId="164" fontId="5" fillId="6" borderId="1" xfId="1" applyNumberFormat="1" applyFont="1" applyFill="1" applyBorder="1" applyAlignment="1">
      <alignment horizontal="left" vertical="center" indent="2"/>
    </xf>
    <xf numFmtId="4" fontId="13" fillId="6" borderId="1" xfId="1" applyNumberFormat="1" applyFont="1" applyFill="1" applyBorder="1" applyAlignment="1">
      <alignment horizontal="left" vertical="center" wrapText="1" indent="2"/>
    </xf>
    <xf numFmtId="4" fontId="5" fillId="6" borderId="1" xfId="1" applyNumberFormat="1" applyFont="1" applyFill="1" applyBorder="1" applyAlignment="1">
      <alignment horizontal="left" vertical="center" wrapText="1" indent="2"/>
    </xf>
    <xf numFmtId="164" fontId="12" fillId="7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0" xfId="0" applyNumberFormat="1" applyFont="1"/>
    <xf numFmtId="9" fontId="5" fillId="6" borderId="1" xfId="2" applyFont="1" applyFill="1" applyBorder="1" applyAlignment="1">
      <alignment horizontal="center" vertical="center" wrapText="1"/>
    </xf>
    <xf numFmtId="164" fontId="14" fillId="10" borderId="2" xfId="0" applyNumberFormat="1" applyFont="1" applyFill="1" applyBorder="1" applyAlignment="1">
      <alignment horizontal="center" vertical="center" wrapText="1"/>
    </xf>
    <xf numFmtId="164" fontId="23" fillId="10" borderId="1" xfId="1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/>
    <xf numFmtId="49" fontId="11" fillId="0" borderId="1" xfId="1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/>
    <xf numFmtId="49" fontId="6" fillId="6" borderId="1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/>
    <xf numFmtId="49" fontId="9" fillId="0" borderId="1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/>
    <xf numFmtId="164" fontId="7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3" fillId="10" borderId="0" xfId="0" applyNumberFormat="1" applyFont="1" applyFill="1"/>
    <xf numFmtId="49" fontId="9" fillId="10" borderId="1" xfId="1" applyNumberFormat="1" applyFont="1" applyFill="1" applyBorder="1" applyAlignment="1">
      <alignment horizontal="center" vertical="center" wrapText="1"/>
    </xf>
    <xf numFmtId="164" fontId="33" fillId="10" borderId="0" xfId="0" applyNumberFormat="1" applyFont="1" applyFill="1" applyBorder="1"/>
    <xf numFmtId="4" fontId="15" fillId="0" borderId="0" xfId="0" applyNumberFormat="1" applyFont="1" applyFill="1"/>
    <xf numFmtId="164" fontId="7" fillId="0" borderId="2" xfId="0" applyNumberFormat="1" applyFont="1" applyBorder="1" applyAlignment="1">
      <alignment horizontal="left" vertical="center" wrapText="1"/>
    </xf>
    <xf numFmtId="164" fontId="17" fillId="10" borderId="1" xfId="1" applyNumberFormat="1" applyFont="1" applyFill="1" applyBorder="1" applyAlignment="1">
      <alignment horizontal="left" vertical="center"/>
    </xf>
    <xf numFmtId="164" fontId="17" fillId="3" borderId="1" xfId="1" applyNumberFormat="1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vertical="center" wrapText="1"/>
    </xf>
    <xf numFmtId="164" fontId="17" fillId="6" borderId="9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17" fillId="9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7" fillId="3" borderId="1" xfId="0" applyNumberFormat="1" applyFont="1" applyFill="1" applyBorder="1" applyAlignment="1">
      <alignment horizontal="left" vertical="center" wrapText="1"/>
    </xf>
    <xf numFmtId="164" fontId="17" fillId="10" borderId="9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49" fontId="5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left" vertical="center" wrapText="1"/>
    </xf>
    <xf numFmtId="164" fontId="5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left" vertical="center"/>
    </xf>
    <xf numFmtId="164" fontId="14" fillId="10" borderId="6" xfId="1" applyNumberFormat="1" applyFont="1" applyFill="1" applyBorder="1" applyAlignment="1">
      <alignment horizontal="center" vertical="center" wrapText="1"/>
    </xf>
    <xf numFmtId="49" fontId="5" fillId="7" borderId="9" xfId="1" applyNumberFormat="1" applyFont="1" applyFill="1" applyBorder="1" applyAlignment="1">
      <alignment horizontal="center" vertical="center" wrapText="1"/>
    </xf>
    <xf numFmtId="164" fontId="14" fillId="10" borderId="6" xfId="0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/>
    <xf numFmtId="49" fontId="5" fillId="2" borderId="9" xfId="1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164" fontId="0" fillId="4" borderId="0" xfId="0" applyNumberFormat="1" applyFill="1"/>
    <xf numFmtId="164" fontId="0" fillId="4" borderId="0" xfId="0" applyNumberFormat="1" applyFill="1" applyBorder="1"/>
    <xf numFmtId="49" fontId="16" fillId="7" borderId="1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left" vertical="center"/>
    </xf>
    <xf numFmtId="164" fontId="14" fillId="6" borderId="1" xfId="1" applyNumberFormat="1" applyFont="1" applyFill="1" applyBorder="1" applyAlignment="1">
      <alignment horizontal="left" vertical="center"/>
    </xf>
    <xf numFmtId="164" fontId="17" fillId="6" borderId="1" xfId="1" applyNumberFormat="1" applyFont="1" applyFill="1" applyBorder="1" applyAlignment="1">
      <alignment horizontal="left" vertical="center"/>
    </xf>
    <xf numFmtId="164" fontId="5" fillId="6" borderId="1" xfId="1" applyNumberFormat="1" applyFont="1" applyFill="1" applyBorder="1" applyAlignment="1">
      <alignment horizontal="left" vertical="top" wrapText="1"/>
    </xf>
    <xf numFmtId="164" fontId="5" fillId="6" borderId="1" xfId="1" applyNumberFormat="1" applyFont="1" applyFill="1" applyBorder="1" applyAlignment="1">
      <alignment horizontal="left" vertical="center"/>
    </xf>
    <xf numFmtId="49" fontId="10" fillId="2" borderId="9" xfId="1" applyNumberFormat="1" applyFont="1" applyFill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vertical="top" wrapText="1"/>
    </xf>
    <xf numFmtId="0" fontId="34" fillId="0" borderId="16" xfId="0" applyFont="1" applyBorder="1" applyAlignment="1">
      <alignment horizontal="center" vertical="center" wrapText="1"/>
    </xf>
    <xf numFmtId="164" fontId="28" fillId="10" borderId="1" xfId="0" applyNumberFormat="1" applyFont="1" applyFill="1" applyBorder="1"/>
    <xf numFmtId="0" fontId="35" fillId="10" borderId="1" xfId="0" applyFont="1" applyFill="1" applyBorder="1" applyAlignment="1">
      <alignment vertical="top" wrapText="1"/>
    </xf>
    <xf numFmtId="0" fontId="35" fillId="10" borderId="1" xfId="0" applyFont="1" applyFill="1" applyBorder="1" applyAlignment="1">
      <alignment horizontal="center" vertical="center" wrapText="1"/>
    </xf>
    <xf numFmtId="164" fontId="28" fillId="5" borderId="0" xfId="0" applyNumberFormat="1" applyFont="1" applyFill="1"/>
    <xf numFmtId="49" fontId="14" fillId="6" borderId="1" xfId="1" applyNumberFormat="1" applyFont="1" applyFill="1" applyBorder="1" applyAlignment="1">
      <alignment horizontal="center" vertical="center" wrapText="1"/>
    </xf>
    <xf numFmtId="164" fontId="28" fillId="6" borderId="0" xfId="0" applyNumberFormat="1" applyFont="1" applyFill="1" applyBorder="1"/>
    <xf numFmtId="164" fontId="28" fillId="6" borderId="0" xfId="0" applyNumberFormat="1" applyFont="1" applyFill="1"/>
    <xf numFmtId="164" fontId="8" fillId="10" borderId="1" xfId="1" applyNumberFormat="1" applyFont="1" applyFill="1" applyBorder="1" applyAlignment="1">
      <alignment horizontal="left" vertical="top" wrapText="1"/>
    </xf>
    <xf numFmtId="164" fontId="8" fillId="10" borderId="1" xfId="1" applyNumberFormat="1" applyFont="1" applyFill="1" applyBorder="1" applyAlignment="1">
      <alignment horizontal="left" vertical="center"/>
    </xf>
    <xf numFmtId="164" fontId="31" fillId="6" borderId="1" xfId="1" applyNumberFormat="1" applyFont="1" applyFill="1" applyBorder="1" applyAlignment="1">
      <alignment horizontal="left" vertical="center"/>
    </xf>
    <xf numFmtId="164" fontId="0" fillId="6" borderId="0" xfId="0" applyNumberFormat="1" applyFill="1"/>
    <xf numFmtId="164" fontId="0" fillId="6" borderId="0" xfId="0" applyNumberFormat="1" applyFill="1" applyBorder="1"/>
    <xf numFmtId="164" fontId="12" fillId="6" borderId="6" xfId="0" applyNumberFormat="1" applyFont="1" applyFill="1" applyBorder="1"/>
    <xf numFmtId="164" fontId="9" fillId="0" borderId="10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4" fontId="28" fillId="12" borderId="1" xfId="0" applyNumberFormat="1" applyFont="1" applyFill="1" applyBorder="1"/>
    <xf numFmtId="4" fontId="13" fillId="0" borderId="1" xfId="0" applyNumberFormat="1" applyFont="1" applyBorder="1" applyAlignment="1">
      <alignment horizontal="center" vertical="center" wrapText="1"/>
    </xf>
    <xf numFmtId="49" fontId="23" fillId="4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164" fontId="37" fillId="10" borderId="1" xfId="0" applyNumberFormat="1" applyFont="1" applyFill="1" applyBorder="1" applyAlignment="1">
      <alignment vertical="center"/>
    </xf>
    <xf numFmtId="164" fontId="37" fillId="10" borderId="1" xfId="0" applyNumberFormat="1" applyFont="1" applyFill="1" applyBorder="1" applyAlignment="1">
      <alignment horizontal="center"/>
    </xf>
    <xf numFmtId="4" fontId="36" fillId="10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 vertical="center"/>
    </xf>
    <xf numFmtId="4" fontId="14" fillId="10" borderId="1" xfId="1" applyNumberFormat="1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/>
    <xf numFmtId="164" fontId="39" fillId="0" borderId="0" xfId="0" applyNumberFormat="1" applyFont="1" applyFill="1" applyBorder="1"/>
    <xf numFmtId="4" fontId="12" fillId="6" borderId="1" xfId="0" applyNumberFormat="1" applyFont="1" applyFill="1" applyBorder="1" applyAlignment="1">
      <alignment horizontal="center" vertical="center"/>
    </xf>
    <xf numFmtId="164" fontId="24" fillId="7" borderId="0" xfId="0" applyNumberFormat="1" applyFont="1" applyFill="1"/>
    <xf numFmtId="49" fontId="10" fillId="7" borderId="1" xfId="0" applyNumberFormat="1" applyFont="1" applyFill="1" applyBorder="1" applyAlignment="1">
      <alignment horizontal="center" vertical="center" wrapText="1"/>
    </xf>
    <xf numFmtId="164" fontId="24" fillId="7" borderId="0" xfId="0" applyNumberFormat="1" applyFont="1" applyFill="1" applyBorder="1"/>
    <xf numFmtId="164" fontId="0" fillId="5" borderId="0" xfId="0" applyNumberFormat="1" applyFill="1" applyAlignment="1">
      <alignment vertical="center"/>
    </xf>
    <xf numFmtId="164" fontId="0" fillId="6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4" fontId="31" fillId="6" borderId="1" xfId="1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49" fontId="14" fillId="12" borderId="1" xfId="1" applyNumberFormat="1" applyFont="1" applyFill="1" applyBorder="1" applyAlignment="1">
      <alignment horizontal="center" vertical="center" wrapText="1"/>
    </xf>
    <xf numFmtId="164" fontId="14" fillId="12" borderId="1" xfId="1" applyNumberFormat="1" applyFont="1" applyFill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4" fontId="28" fillId="12" borderId="4" xfId="0" applyNumberFormat="1" applyFont="1" applyFill="1" applyBorder="1"/>
    <xf numFmtId="164" fontId="28" fillId="12" borderId="0" xfId="0" applyNumberFormat="1" applyFont="1" applyFill="1" applyBorder="1"/>
    <xf numFmtId="49" fontId="14" fillId="6" borderId="9" xfId="1" applyNumberFormat="1" applyFont="1" applyFill="1" applyBorder="1" applyAlignment="1">
      <alignment horizontal="center" vertical="center" wrapText="1"/>
    </xf>
    <xf numFmtId="164" fontId="14" fillId="6" borderId="9" xfId="1" applyNumberFormat="1" applyFont="1" applyFill="1" applyBorder="1" applyAlignment="1">
      <alignment horizontal="left" vertical="center" wrapText="1"/>
    </xf>
    <xf numFmtId="164" fontId="31" fillId="6" borderId="9" xfId="1" applyNumberFormat="1" applyFont="1" applyFill="1" applyBorder="1" applyAlignment="1">
      <alignment horizontal="center" vertical="center" wrapText="1"/>
    </xf>
    <xf numFmtId="164" fontId="40" fillId="2" borderId="0" xfId="0" applyNumberFormat="1" applyFont="1" applyFill="1" applyBorder="1"/>
    <xf numFmtId="49" fontId="18" fillId="2" borderId="9" xfId="1" applyNumberFormat="1" applyFont="1" applyFill="1" applyBorder="1" applyAlignment="1">
      <alignment horizontal="center" vertical="center" wrapText="1"/>
    </xf>
    <xf numFmtId="4" fontId="9" fillId="10" borderId="1" xfId="1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31" fillId="0" borderId="1" xfId="1" applyNumberFormat="1" applyFont="1" applyFill="1" applyBorder="1" applyAlignment="1">
      <alignment horizontal="center" vertical="center" wrapText="1"/>
    </xf>
    <xf numFmtId="4" fontId="37" fillId="10" borderId="6" xfId="1" applyNumberFormat="1" applyFont="1" applyFill="1" applyBorder="1" applyAlignment="1">
      <alignment horizontal="center" vertical="center" wrapText="1"/>
    </xf>
    <xf numFmtId="164" fontId="42" fillId="13" borderId="0" xfId="0" applyNumberFormat="1" applyFont="1" applyFill="1"/>
    <xf numFmtId="49" fontId="38" fillId="13" borderId="17" xfId="0" applyNumberFormat="1" applyFont="1" applyFill="1" applyBorder="1" applyAlignment="1">
      <alignment horizontal="center" vertical="center" wrapText="1"/>
    </xf>
    <xf numFmtId="164" fontId="38" fillId="13" borderId="17" xfId="0" applyNumberFormat="1" applyFont="1" applyFill="1" applyBorder="1" applyAlignment="1">
      <alignment horizontal="left" vertical="center" wrapText="1"/>
    </xf>
    <xf numFmtId="164" fontId="38" fillId="13" borderId="17" xfId="0" applyNumberFormat="1" applyFont="1" applyFill="1" applyBorder="1" applyAlignment="1">
      <alignment horizontal="center" vertical="center" wrapText="1"/>
    </xf>
    <xf numFmtId="4" fontId="43" fillId="13" borderId="18" xfId="0" applyNumberFormat="1" applyFont="1" applyFill="1" applyBorder="1" applyAlignment="1">
      <alignment horizontal="center" vertical="center" wrapText="1"/>
    </xf>
    <xf numFmtId="4" fontId="38" fillId="13" borderId="17" xfId="0" applyNumberFormat="1" applyFont="1" applyFill="1" applyBorder="1" applyAlignment="1">
      <alignment horizontal="center" vertical="center" wrapText="1"/>
    </xf>
    <xf numFmtId="4" fontId="43" fillId="13" borderId="17" xfId="0" applyNumberFormat="1" applyFont="1" applyFill="1" applyBorder="1" applyAlignment="1">
      <alignment horizontal="center" vertical="center" wrapText="1"/>
    </xf>
    <xf numFmtId="164" fontId="42" fillId="13" borderId="0" xfId="0" applyNumberFormat="1" applyFont="1" applyFill="1" applyBorder="1"/>
    <xf numFmtId="165" fontId="42" fillId="13" borderId="0" xfId="0" applyNumberFormat="1" applyFont="1" applyFill="1" applyBorder="1"/>
    <xf numFmtId="164" fontId="42" fillId="13" borderId="1" xfId="0" applyNumberFormat="1" applyFont="1" applyFill="1" applyBorder="1"/>
    <xf numFmtId="49" fontId="38" fillId="13" borderId="1" xfId="0" applyNumberFormat="1" applyFont="1" applyFill="1" applyBorder="1" applyAlignment="1">
      <alignment horizontal="center" vertical="center" wrapText="1"/>
    </xf>
    <xf numFmtId="165" fontId="42" fillId="13" borderId="1" xfId="0" applyNumberFormat="1" applyFont="1" applyFill="1" applyBorder="1"/>
    <xf numFmtId="0" fontId="5" fillId="6" borderId="1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164" fontId="5" fillId="6" borderId="10" xfId="1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49" fontId="5" fillId="6" borderId="10" xfId="1" applyNumberFormat="1" applyFont="1" applyFill="1" applyBorder="1" applyAlignment="1">
      <alignment horizontal="center" vertical="center" wrapText="1"/>
    </xf>
    <xf numFmtId="49" fontId="5" fillId="10" borderId="9" xfId="1" applyNumberFormat="1" applyFont="1" applyFill="1" applyBorder="1" applyAlignment="1">
      <alignment horizontal="center" vertical="center" wrapText="1"/>
    </xf>
    <xf numFmtId="164" fontId="14" fillId="10" borderId="9" xfId="1" applyNumberFormat="1" applyFont="1" applyFill="1" applyBorder="1" applyAlignment="1">
      <alignment horizontal="left" vertical="center" wrapText="1"/>
    </xf>
    <xf numFmtId="164" fontId="5" fillId="10" borderId="9" xfId="1" applyNumberFormat="1" applyFont="1" applyFill="1" applyBorder="1" applyAlignment="1">
      <alignment horizontal="center" vertical="center" wrapText="1"/>
    </xf>
    <xf numFmtId="4" fontId="13" fillId="10" borderId="9" xfId="1" applyNumberFormat="1" applyFont="1" applyFill="1" applyBorder="1" applyAlignment="1">
      <alignment horizontal="center" vertical="center" wrapText="1"/>
    </xf>
    <xf numFmtId="0" fontId="5" fillId="6" borderId="6" xfId="1" applyNumberFormat="1" applyFont="1" applyFill="1" applyBorder="1" applyAlignment="1">
      <alignment horizontal="center" vertical="center" wrapText="1"/>
    </xf>
    <xf numFmtId="164" fontId="23" fillId="10" borderId="1" xfId="1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0" fillId="5" borderId="0" xfId="0" applyNumberFormat="1" applyFill="1" applyBorder="1"/>
    <xf numFmtId="164" fontId="5" fillId="0" borderId="9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4" fontId="6" fillId="6" borderId="9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164" fontId="22" fillId="6" borderId="9" xfId="1" applyNumberFormat="1" applyFont="1" applyFill="1" applyBorder="1" applyAlignment="1">
      <alignment horizontal="left" vertical="center" wrapText="1"/>
    </xf>
    <xf numFmtId="9" fontId="5" fillId="6" borderId="9" xfId="2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/>
    <xf numFmtId="164" fontId="2" fillId="6" borderId="1" xfId="0" applyNumberFormat="1" applyFont="1" applyFill="1" applyBorder="1"/>
    <xf numFmtId="164" fontId="13" fillId="6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6" fillId="1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7" borderId="4" xfId="0" applyNumberFormat="1" applyFont="1" applyFill="1" applyBorder="1" applyAlignment="1">
      <alignment horizontal="left" vertical="center" wrapText="1"/>
    </xf>
    <xf numFmtId="4" fontId="23" fillId="10" borderId="6" xfId="1" applyNumberFormat="1" applyFont="1" applyFill="1" applyBorder="1" applyAlignment="1">
      <alignment horizontal="center" vertical="center" wrapText="1"/>
    </xf>
    <xf numFmtId="164" fontId="44" fillId="10" borderId="0" xfId="0" applyNumberFormat="1" applyFont="1" applyFill="1"/>
    <xf numFmtId="49" fontId="23" fillId="10" borderId="6" xfId="1" applyNumberFormat="1" applyFont="1" applyFill="1" applyBorder="1" applyAlignment="1">
      <alignment horizontal="center" vertical="center" wrapText="1"/>
    </xf>
    <xf numFmtId="164" fontId="23" fillId="10" borderId="6" xfId="1" applyNumberFormat="1" applyFont="1" applyFill="1" applyBorder="1" applyAlignment="1">
      <alignment horizontal="left" vertical="center" wrapText="1"/>
    </xf>
    <xf numFmtId="164" fontId="23" fillId="10" borderId="6" xfId="1" applyNumberFormat="1" applyFont="1" applyFill="1" applyBorder="1" applyAlignment="1">
      <alignment horizontal="center" vertical="center"/>
    </xf>
    <xf numFmtId="164" fontId="23" fillId="10" borderId="6" xfId="1" applyNumberFormat="1" applyFont="1" applyFill="1" applyBorder="1" applyAlignment="1">
      <alignment horizontal="center" vertical="center" wrapText="1"/>
    </xf>
    <xf numFmtId="164" fontId="44" fillId="10" borderId="0" xfId="0" applyNumberFormat="1" applyFont="1" applyFill="1" applyBorder="1"/>
    <xf numFmtId="0" fontId="14" fillId="10" borderId="6" xfId="0" applyNumberFormat="1" applyFont="1" applyFill="1" applyBorder="1" applyAlignment="1">
      <alignment horizontal="center" vertical="center" wrapText="1"/>
    </xf>
    <xf numFmtId="164" fontId="27" fillId="7" borderId="0" xfId="0" applyNumberFormat="1" applyFont="1" applyFill="1" applyAlignment="1">
      <alignment horizontal="left"/>
    </xf>
    <xf numFmtId="49" fontId="11" fillId="7" borderId="6" xfId="1" applyNumberFormat="1" applyFont="1" applyFill="1" applyBorder="1" applyAlignment="1">
      <alignment horizontal="left" vertical="center" wrapText="1"/>
    </xf>
    <xf numFmtId="164" fontId="27" fillId="7" borderId="0" xfId="0" applyNumberFormat="1" applyFont="1" applyFill="1" applyBorder="1" applyAlignment="1">
      <alignment horizontal="left"/>
    </xf>
    <xf numFmtId="164" fontId="22" fillId="0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13" fillId="10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/>
    </xf>
    <xf numFmtId="4" fontId="5" fillId="6" borderId="6" xfId="1" applyNumberFormat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center" vertical="center" wrapText="1"/>
    </xf>
    <xf numFmtId="2" fontId="5" fillId="6" borderId="6" xfId="1" applyNumberFormat="1" applyFont="1" applyFill="1" applyBorder="1" applyAlignment="1">
      <alignment horizontal="left" vertical="center" wrapText="1"/>
    </xf>
    <xf numFmtId="2" fontId="5" fillId="6" borderId="6" xfId="1" applyNumberFormat="1" applyFont="1" applyFill="1" applyBorder="1" applyAlignment="1">
      <alignment horizontal="center" vertical="center" wrapText="1"/>
    </xf>
    <xf numFmtId="2" fontId="5" fillId="6" borderId="6" xfId="1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14" fillId="10" borderId="9" xfId="1" applyNumberFormat="1" applyFont="1" applyFill="1" applyBorder="1" applyAlignment="1">
      <alignment horizontal="left" vertical="center" wrapText="1"/>
    </xf>
    <xf numFmtId="2" fontId="5" fillId="10" borderId="9" xfId="1" applyNumberFormat="1" applyFont="1" applyFill="1" applyBorder="1" applyAlignment="1">
      <alignment horizontal="center" vertical="center" wrapText="1"/>
    </xf>
    <xf numFmtId="2" fontId="23" fillId="10" borderId="9" xfId="1" applyNumberFormat="1" applyFont="1" applyFill="1" applyBorder="1" applyAlignment="1">
      <alignment horizontal="center" vertical="center"/>
    </xf>
    <xf numFmtId="2" fontId="14" fillId="10" borderId="9" xfId="0" applyNumberFormat="1" applyFont="1" applyFill="1" applyBorder="1" applyAlignment="1">
      <alignment horizontal="center" vertical="center" wrapText="1"/>
    </xf>
    <xf numFmtId="2" fontId="9" fillId="10" borderId="9" xfId="0" applyNumberFormat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left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/>
    <xf numFmtId="2" fontId="17" fillId="6" borderId="9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164" fontId="23" fillId="6" borderId="1" xfId="1" applyNumberFormat="1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left" vertical="center" wrapText="1"/>
    </xf>
    <xf numFmtId="164" fontId="12" fillId="10" borderId="6" xfId="0" applyNumberFormat="1" applyFont="1" applyFill="1" applyBorder="1"/>
    <xf numFmtId="164" fontId="5" fillId="10" borderId="6" xfId="1" applyNumberFormat="1" applyFont="1" applyFill="1" applyBorder="1" applyAlignment="1">
      <alignment horizontal="left" vertical="center" wrapText="1"/>
    </xf>
    <xf numFmtId="3" fontId="5" fillId="10" borderId="6" xfId="1" applyNumberFormat="1" applyFont="1" applyFill="1" applyBorder="1" applyAlignment="1">
      <alignment horizontal="center" vertical="center" wrapText="1"/>
    </xf>
    <xf numFmtId="4" fontId="13" fillId="10" borderId="6" xfId="1" applyNumberFormat="1" applyFont="1" applyFill="1" applyBorder="1" applyAlignment="1">
      <alignment horizontal="center" vertical="center" wrapText="1"/>
    </xf>
    <xf numFmtId="164" fontId="12" fillId="10" borderId="9" xfId="0" applyNumberFormat="1" applyFont="1" applyFill="1" applyBorder="1"/>
    <xf numFmtId="164" fontId="13" fillId="10" borderId="9" xfId="1" applyNumberFormat="1" applyFont="1" applyFill="1" applyBorder="1" applyAlignment="1">
      <alignment horizontal="left" vertical="center" wrapText="1"/>
    </xf>
    <xf numFmtId="4" fontId="14" fillId="10" borderId="9" xfId="1" applyNumberFormat="1" applyFont="1" applyFill="1" applyBorder="1" applyAlignment="1">
      <alignment horizontal="left" vertical="center" wrapText="1"/>
    </xf>
    <xf numFmtId="164" fontId="5" fillId="10" borderId="9" xfId="1" applyNumberFormat="1" applyFont="1" applyFill="1" applyBorder="1" applyAlignment="1">
      <alignment horizontal="left" vertical="center" wrapText="1"/>
    </xf>
    <xf numFmtId="3" fontId="5" fillId="10" borderId="9" xfId="1" applyNumberFormat="1" applyFont="1" applyFill="1" applyBorder="1" applyAlignment="1">
      <alignment horizontal="center" vertical="center" wrapText="1"/>
    </xf>
    <xf numFmtId="4" fontId="23" fillId="10" borderId="9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164" fontId="12" fillId="7" borderId="0" xfId="0" applyNumberFormat="1" applyFont="1" applyFill="1"/>
    <xf numFmtId="164" fontId="5" fillId="6" borderId="1" xfId="1" applyNumberFormat="1" applyFont="1" applyFill="1" applyBorder="1" applyAlignment="1">
      <alignment horizontal="left" vertical="center" wrapText="1"/>
    </xf>
    <xf numFmtId="166" fontId="9" fillId="10" borderId="1" xfId="0" applyNumberFormat="1" applyFont="1" applyFill="1" applyBorder="1" applyAlignment="1">
      <alignment horizontal="center" vertical="center" wrapText="1"/>
    </xf>
    <xf numFmtId="4" fontId="41" fillId="10" borderId="1" xfId="0" applyNumberFormat="1" applyFont="1" applyFill="1" applyBorder="1" applyAlignment="1">
      <alignment horizontal="center" vertical="center" wrapText="1"/>
    </xf>
    <xf numFmtId="164" fontId="41" fillId="10" borderId="2" xfId="0" applyNumberFormat="1" applyFont="1" applyFill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4" fontId="45" fillId="10" borderId="1" xfId="1" applyNumberFormat="1" applyFont="1" applyFill="1" applyBorder="1" applyAlignment="1">
      <alignment horizontal="center" vertical="center" wrapText="1"/>
    </xf>
    <xf numFmtId="4" fontId="23" fillId="10" borderId="6" xfId="1" applyNumberFormat="1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horizontal="center" vertical="center" wrapText="1"/>
    </xf>
    <xf numFmtId="166" fontId="9" fillId="6" borderId="6" xfId="0" applyNumberFormat="1" applyFont="1" applyFill="1" applyBorder="1" applyAlignment="1">
      <alignment horizontal="center" vertical="center" wrapText="1"/>
    </xf>
    <xf numFmtId="49" fontId="5" fillId="7" borderId="6" xfId="1" applyNumberFormat="1" applyFont="1" applyFill="1" applyBorder="1" applyAlignment="1">
      <alignment horizontal="center" vertical="center" wrapText="1"/>
    </xf>
    <xf numFmtId="4" fontId="19" fillId="6" borderId="6" xfId="1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6" fontId="5" fillId="6" borderId="6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4" fontId="19" fillId="6" borderId="1" xfId="1" applyNumberFormat="1" applyFont="1" applyFill="1" applyBorder="1" applyAlignment="1">
      <alignment horizontal="center" vertical="center" wrapText="1"/>
    </xf>
    <xf numFmtId="49" fontId="14" fillId="10" borderId="6" xfId="1" applyNumberFormat="1" applyFont="1" applyFill="1" applyBorder="1" applyAlignment="1">
      <alignment horizontal="center" vertical="center" wrapText="1"/>
    </xf>
    <xf numFmtId="166" fontId="14" fillId="10" borderId="1" xfId="0" applyNumberFormat="1" applyFont="1" applyFill="1" applyBorder="1" applyAlignment="1">
      <alignment horizontal="center" vertical="center" wrapText="1"/>
    </xf>
    <xf numFmtId="4" fontId="37" fillId="10" borderId="1" xfId="1" applyNumberFormat="1" applyFont="1" applyFill="1" applyBorder="1" applyAlignment="1">
      <alignment horizontal="center" vertical="center" wrapText="1"/>
    </xf>
    <xf numFmtId="4" fontId="41" fillId="0" borderId="1" xfId="1" applyNumberFormat="1" applyFont="1" applyFill="1" applyBorder="1" applyAlignment="1">
      <alignment horizontal="center" vertical="center"/>
    </xf>
    <xf numFmtId="164" fontId="31" fillId="6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66" fontId="34" fillId="0" borderId="14" xfId="0" applyNumberFormat="1" applyFont="1" applyBorder="1" applyAlignment="1">
      <alignment horizontal="center" vertical="center" wrapText="1"/>
    </xf>
    <xf numFmtId="166" fontId="34" fillId="0" borderId="15" xfId="0" applyNumberFormat="1" applyFont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4" fontId="14" fillId="12" borderId="1" xfId="1" applyNumberFormat="1" applyFont="1" applyFill="1" applyBorder="1" applyAlignment="1">
      <alignment horizontal="left" vertical="center" wrapText="1"/>
    </xf>
    <xf numFmtId="4" fontId="14" fillId="12" borderId="1" xfId="1" applyNumberFormat="1" applyFont="1" applyFill="1" applyBorder="1" applyAlignment="1">
      <alignment horizontal="center" vertical="center" wrapText="1"/>
    </xf>
    <xf numFmtId="4" fontId="31" fillId="6" borderId="7" xfId="1" applyNumberFormat="1" applyFont="1" applyFill="1" applyBorder="1" applyAlignment="1">
      <alignment horizontal="center" vertical="center" wrapText="1"/>
    </xf>
    <xf numFmtId="4" fontId="31" fillId="6" borderId="9" xfId="0" applyNumberFormat="1" applyFont="1" applyFill="1" applyBorder="1" applyAlignment="1">
      <alignment horizontal="center" vertical="center" wrapText="1"/>
    </xf>
    <xf numFmtId="4" fontId="46" fillId="6" borderId="1" xfId="1" applyNumberFormat="1" applyFont="1" applyFill="1" applyBorder="1" applyAlignment="1">
      <alignment horizontal="center" vertical="center"/>
    </xf>
    <xf numFmtId="2" fontId="31" fillId="6" borderId="1" xfId="1" applyNumberFormat="1" applyFont="1" applyFill="1" applyBorder="1" applyAlignment="1">
      <alignment horizontal="center" vertical="center"/>
    </xf>
    <xf numFmtId="164" fontId="31" fillId="6" borderId="1" xfId="1" applyNumberFormat="1" applyFont="1" applyFill="1" applyBorder="1" applyAlignment="1">
      <alignment horizontal="center" vertical="center"/>
    </xf>
    <xf numFmtId="4" fontId="31" fillId="6" borderId="9" xfId="1" applyNumberFormat="1" applyFont="1" applyFill="1" applyBorder="1" applyAlignment="1">
      <alignment horizontal="left" vertical="center" wrapText="1"/>
    </xf>
    <xf numFmtId="164" fontId="11" fillId="7" borderId="2" xfId="1" applyNumberFormat="1" applyFont="1" applyFill="1" applyBorder="1" applyAlignment="1">
      <alignment horizontal="left" vertical="center" wrapText="1"/>
    </xf>
    <xf numFmtId="164" fontId="11" fillId="7" borderId="3" xfId="1" applyNumberFormat="1" applyFont="1" applyFill="1" applyBorder="1" applyAlignment="1">
      <alignment horizontal="left" vertical="center" wrapText="1"/>
    </xf>
    <xf numFmtId="164" fontId="11" fillId="7" borderId="4" xfId="1" applyNumberFormat="1" applyFont="1" applyFill="1" applyBorder="1" applyAlignment="1">
      <alignment horizontal="left" vertical="center" wrapText="1"/>
    </xf>
    <xf numFmtId="164" fontId="23" fillId="6" borderId="2" xfId="1" applyNumberFormat="1" applyFont="1" applyFill="1" applyBorder="1" applyAlignment="1">
      <alignment horizontal="left" vertical="center" wrapText="1"/>
    </xf>
    <xf numFmtId="164" fontId="23" fillId="6" borderId="3" xfId="1" applyNumberFormat="1" applyFont="1" applyFill="1" applyBorder="1" applyAlignment="1">
      <alignment horizontal="left" vertical="center" wrapText="1"/>
    </xf>
    <xf numFmtId="164" fontId="23" fillId="6" borderId="4" xfId="1" applyNumberFormat="1" applyFont="1" applyFill="1" applyBorder="1" applyAlignment="1">
      <alignment horizontal="left" vertical="center" wrapText="1"/>
    </xf>
    <xf numFmtId="164" fontId="11" fillId="7" borderId="2" xfId="0" applyNumberFormat="1" applyFont="1" applyFill="1" applyBorder="1" applyAlignment="1">
      <alignment horizontal="left" vertical="center" wrapText="1"/>
    </xf>
    <xf numFmtId="164" fontId="11" fillId="7" borderId="3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164" fontId="23" fillId="6" borderId="2" xfId="0" applyNumberFormat="1" applyFont="1" applyFill="1" applyBorder="1" applyAlignment="1">
      <alignment horizontal="left" vertical="center" wrapText="1"/>
    </xf>
    <xf numFmtId="164" fontId="23" fillId="6" borderId="3" xfId="0" applyNumberFormat="1" applyFont="1" applyFill="1" applyBorder="1" applyAlignment="1">
      <alignment horizontal="left" vertical="center" wrapText="1"/>
    </xf>
    <xf numFmtId="164" fontId="23" fillId="6" borderId="4" xfId="0" applyNumberFormat="1" applyFont="1" applyFill="1" applyBorder="1" applyAlignment="1">
      <alignment horizontal="left" vertical="center" wrapText="1"/>
    </xf>
    <xf numFmtId="164" fontId="13" fillId="6" borderId="3" xfId="1" applyNumberFormat="1" applyFont="1" applyFill="1" applyBorder="1" applyAlignment="1">
      <alignment horizontal="left" vertical="center" wrapText="1"/>
    </xf>
    <xf numFmtId="164" fontId="13" fillId="6" borderId="4" xfId="1" applyNumberFormat="1" applyFont="1" applyFill="1" applyBorder="1" applyAlignment="1">
      <alignment horizontal="left" vertical="center" wrapText="1"/>
    </xf>
    <xf numFmtId="164" fontId="5" fillId="6" borderId="3" xfId="1" applyNumberFormat="1" applyFont="1" applyFill="1" applyBorder="1" applyAlignment="1">
      <alignment horizontal="left" vertical="center" wrapText="1"/>
    </xf>
    <xf numFmtId="164" fontId="5" fillId="6" borderId="4" xfId="1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164" fontId="18" fillId="2" borderId="2" xfId="0" applyNumberFormat="1" applyFont="1" applyFill="1" applyBorder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left" vertical="center" wrapText="1"/>
    </xf>
    <xf numFmtId="164" fontId="18" fillId="2" borderId="4" xfId="0" applyNumberFormat="1" applyFont="1" applyFill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left" vertical="center"/>
    </xf>
    <xf numFmtId="164" fontId="11" fillId="4" borderId="7" xfId="1" applyNumberFormat="1" applyFont="1" applyFill="1" applyBorder="1" applyAlignment="1">
      <alignment horizontal="left" vertical="center" wrapText="1"/>
    </xf>
    <xf numFmtId="164" fontId="11" fillId="4" borderId="8" xfId="1" applyNumberFormat="1" applyFont="1" applyFill="1" applyBorder="1" applyAlignment="1">
      <alignment horizontal="left" vertical="center" wrapText="1"/>
    </xf>
    <xf numFmtId="164" fontId="11" fillId="4" borderId="12" xfId="1" applyNumberFormat="1" applyFont="1" applyFill="1" applyBorder="1" applyAlignment="1">
      <alignment horizontal="left" vertical="center" wrapText="1"/>
    </xf>
    <xf numFmtId="164" fontId="6" fillId="0" borderId="10" xfId="1" applyNumberFormat="1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11" fillId="7" borderId="4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164" fontId="11" fillId="4" borderId="2" xfId="1" applyNumberFormat="1" applyFont="1" applyFill="1" applyBorder="1" applyAlignment="1">
      <alignment horizontal="left" vertical="center" wrapText="1"/>
    </xf>
    <xf numFmtId="164" fontId="11" fillId="4" borderId="3" xfId="1" applyNumberFormat="1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>
      <alignment horizontal="left" vertical="center" wrapText="1"/>
    </xf>
    <xf numFmtId="164" fontId="6" fillId="6" borderId="2" xfId="1" applyNumberFormat="1" applyFont="1" applyFill="1" applyBorder="1" applyAlignment="1">
      <alignment horizontal="left" vertical="center" wrapText="1"/>
    </xf>
    <xf numFmtId="164" fontId="6" fillId="6" borderId="3" xfId="1" applyNumberFormat="1" applyFont="1" applyFill="1" applyBorder="1" applyAlignment="1">
      <alignment horizontal="left" vertical="center" wrapText="1"/>
    </xf>
    <xf numFmtId="164" fontId="6" fillId="6" borderId="4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  <xf numFmtId="164" fontId="11" fillId="7" borderId="2" xfId="1" applyNumberFormat="1" applyFont="1" applyFill="1" applyBorder="1" applyAlignment="1">
      <alignment horizontal="left" vertical="center"/>
    </xf>
    <xf numFmtId="164" fontId="11" fillId="7" borderId="3" xfId="1" applyNumberFormat="1" applyFont="1" applyFill="1" applyBorder="1" applyAlignment="1">
      <alignment horizontal="left" vertical="center"/>
    </xf>
    <xf numFmtId="164" fontId="11" fillId="7" borderId="4" xfId="1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horizontal="left" vertical="center"/>
    </xf>
    <xf numFmtId="164" fontId="6" fillId="0" borderId="11" xfId="1" applyNumberFormat="1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164" fontId="14" fillId="6" borderId="7" xfId="0" applyNumberFormat="1" applyFont="1" applyFill="1" applyBorder="1" applyAlignment="1">
      <alignment horizontal="left" vertical="center" wrapText="1"/>
    </xf>
    <xf numFmtId="164" fontId="14" fillId="6" borderId="8" xfId="0" applyNumberFormat="1" applyFont="1" applyFill="1" applyBorder="1" applyAlignment="1">
      <alignment horizontal="left" vertical="center" wrapText="1"/>
    </xf>
    <xf numFmtId="164" fontId="23" fillId="0" borderId="2" xfId="0" applyNumberFormat="1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left" vertical="center" wrapText="1"/>
    </xf>
    <xf numFmtId="164" fontId="6" fillId="0" borderId="10" xfId="1" applyNumberFormat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left" vertical="center" wrapText="1"/>
    </xf>
    <xf numFmtId="164" fontId="26" fillId="2" borderId="2" xfId="0" applyNumberFormat="1" applyFont="1" applyFill="1" applyBorder="1" applyAlignment="1">
      <alignment horizontal="left" vertical="center" wrapText="1"/>
    </xf>
    <xf numFmtId="164" fontId="26" fillId="2" borderId="3" xfId="0" applyNumberFormat="1" applyFont="1" applyFill="1" applyBorder="1" applyAlignment="1">
      <alignment horizontal="left" vertical="center" wrapText="1"/>
    </xf>
    <xf numFmtId="164" fontId="26" fillId="2" borderId="4" xfId="0" applyNumberFormat="1" applyFont="1" applyFill="1" applyBorder="1" applyAlignment="1">
      <alignment horizontal="left" vertical="center" wrapText="1"/>
    </xf>
    <xf numFmtId="164" fontId="23" fillId="0" borderId="4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11" fillId="2" borderId="2" xfId="1" applyNumberFormat="1" applyFont="1" applyFill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left" vertical="center" wrapText="1"/>
    </xf>
    <xf numFmtId="164" fontId="10" fillId="7" borderId="2" xfId="1" applyNumberFormat="1" applyFont="1" applyFill="1" applyBorder="1" applyAlignment="1">
      <alignment horizontal="left" vertical="center" wrapText="1"/>
    </xf>
    <xf numFmtId="164" fontId="10" fillId="7" borderId="3" xfId="1" applyNumberFormat="1" applyFont="1" applyFill="1" applyBorder="1" applyAlignment="1">
      <alignment horizontal="left" vertical="center" wrapText="1"/>
    </xf>
    <xf numFmtId="164" fontId="10" fillId="7" borderId="4" xfId="1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164" fontId="23" fillId="10" borderId="6" xfId="1" applyNumberFormat="1" applyFont="1" applyFill="1" applyBorder="1" applyAlignment="1">
      <alignment horizontal="left" vertical="center" wrapText="1"/>
    </xf>
    <xf numFmtId="164" fontId="13" fillId="10" borderId="6" xfId="1" applyNumberFormat="1" applyFont="1" applyFill="1" applyBorder="1" applyAlignment="1">
      <alignment horizontal="left" vertical="center" wrapText="1"/>
    </xf>
    <xf numFmtId="164" fontId="11" fillId="7" borderId="1" xfId="1" applyNumberFormat="1" applyFont="1" applyFill="1" applyBorder="1" applyAlignment="1">
      <alignment horizontal="left" vertical="center" wrapText="1"/>
    </xf>
    <xf numFmtId="2" fontId="14" fillId="10" borderId="7" xfId="1" applyNumberFormat="1" applyFont="1" applyFill="1" applyBorder="1" applyAlignment="1">
      <alignment horizontal="left" vertical="center" wrapText="1"/>
    </xf>
    <xf numFmtId="2" fontId="14" fillId="10" borderId="8" xfId="1" applyNumberFormat="1" applyFont="1" applyFill="1" applyBorder="1" applyAlignment="1">
      <alignment horizontal="left" vertical="center" wrapText="1"/>
    </xf>
    <xf numFmtId="2" fontId="14" fillId="10" borderId="12" xfId="1" applyNumberFormat="1" applyFont="1" applyFill="1" applyBorder="1" applyAlignment="1">
      <alignment horizontal="left" vertical="center" wrapText="1"/>
    </xf>
    <xf numFmtId="164" fontId="14" fillId="9" borderId="2" xfId="0" applyNumberFormat="1" applyFont="1" applyFill="1" applyBorder="1" applyAlignment="1">
      <alignment horizontal="left" vertical="center" wrapText="1"/>
    </xf>
    <xf numFmtId="164" fontId="14" fillId="9" borderId="3" xfId="0" applyNumberFormat="1" applyFont="1" applyFill="1" applyBorder="1" applyAlignment="1">
      <alignment horizontal="left" vertical="center" wrapText="1"/>
    </xf>
    <xf numFmtId="164" fontId="11" fillId="7" borderId="7" xfId="1" applyNumberFormat="1" applyFont="1" applyFill="1" applyBorder="1" applyAlignment="1">
      <alignment horizontal="left" vertical="center" wrapText="1"/>
    </xf>
    <xf numFmtId="164" fontId="11" fillId="7" borderId="8" xfId="1" applyNumberFormat="1" applyFont="1" applyFill="1" applyBorder="1" applyAlignment="1">
      <alignment horizontal="left" vertical="center" wrapText="1"/>
    </xf>
    <xf numFmtId="164" fontId="11" fillId="7" borderId="12" xfId="1" applyNumberFormat="1" applyFont="1" applyFill="1" applyBorder="1" applyAlignment="1">
      <alignment horizontal="left" vertical="center" wrapText="1"/>
    </xf>
    <xf numFmtId="164" fontId="23" fillId="0" borderId="2" xfId="1" applyNumberFormat="1" applyFont="1" applyFill="1" applyBorder="1" applyAlignment="1">
      <alignment horizontal="left" vertical="center" wrapText="1"/>
    </xf>
    <xf numFmtId="164" fontId="23" fillId="0" borderId="3" xfId="1" applyNumberFormat="1" applyFont="1" applyFill="1" applyBorder="1" applyAlignment="1">
      <alignment horizontal="left" vertical="center" wrapText="1"/>
    </xf>
    <xf numFmtId="164" fontId="23" fillId="0" borderId="4" xfId="1" applyNumberFormat="1" applyFont="1" applyFill="1" applyBorder="1" applyAlignment="1">
      <alignment horizontal="left" vertical="center" wrapText="1"/>
    </xf>
    <xf numFmtId="164" fontId="23" fillId="0" borderId="2" xfId="1" applyNumberFormat="1" applyFont="1" applyFill="1" applyBorder="1" applyAlignment="1">
      <alignment horizontal="left" vertical="center"/>
    </xf>
    <xf numFmtId="164" fontId="17" fillId="0" borderId="3" xfId="1" applyNumberFormat="1" applyFont="1" applyFill="1" applyBorder="1" applyAlignment="1">
      <alignment horizontal="left" vertical="center"/>
    </xf>
    <xf numFmtId="164" fontId="17" fillId="0" borderId="4" xfId="1" applyNumberFormat="1" applyFont="1" applyFill="1" applyBorder="1" applyAlignment="1">
      <alignment horizontal="left" vertical="center"/>
    </xf>
    <xf numFmtId="164" fontId="23" fillId="0" borderId="3" xfId="1" applyNumberFormat="1" applyFont="1" applyFill="1" applyBorder="1" applyAlignment="1">
      <alignment horizontal="left" vertical="center"/>
    </xf>
    <xf numFmtId="164" fontId="23" fillId="0" borderId="4" xfId="1" applyNumberFormat="1" applyFont="1" applyFill="1" applyBorder="1" applyAlignment="1">
      <alignment horizontal="left" vertical="center"/>
    </xf>
    <xf numFmtId="164" fontId="38" fillId="13" borderId="2" xfId="0" applyNumberFormat="1" applyFont="1" applyFill="1" applyBorder="1" applyAlignment="1">
      <alignment horizontal="left" vertical="center" wrapText="1"/>
    </xf>
    <xf numFmtId="164" fontId="38" fillId="13" borderId="3" xfId="0" applyNumberFormat="1" applyFont="1" applyFill="1" applyBorder="1" applyAlignment="1">
      <alignment horizontal="left" vertical="center" wrapText="1"/>
    </xf>
    <xf numFmtId="164" fontId="38" fillId="13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11" fillId="0" borderId="3" xfId="1" applyNumberFormat="1" applyFont="1" applyFill="1" applyBorder="1" applyAlignment="1">
      <alignment horizontal="left" vertical="center" wrapText="1"/>
    </xf>
    <xf numFmtId="164" fontId="11" fillId="0" borderId="4" xfId="1" applyNumberFormat="1" applyFont="1" applyFill="1" applyBorder="1" applyAlignment="1">
      <alignment horizontal="left" vertical="center" wrapText="1"/>
    </xf>
    <xf numFmtId="164" fontId="38" fillId="13" borderId="18" xfId="0" applyNumberFormat="1" applyFont="1" applyFill="1" applyBorder="1" applyAlignment="1">
      <alignment horizontal="left" vertical="center" wrapText="1"/>
    </xf>
    <xf numFmtId="164" fontId="38" fillId="13" borderId="0" xfId="0" applyNumberFormat="1" applyFont="1" applyFill="1" applyBorder="1" applyAlignment="1">
      <alignment horizontal="left" vertical="center" wrapText="1"/>
    </xf>
    <xf numFmtId="164" fontId="18" fillId="2" borderId="2" xfId="1" applyNumberFormat="1" applyFont="1" applyFill="1" applyBorder="1" applyAlignment="1">
      <alignment horizontal="left" vertical="center" wrapText="1"/>
    </xf>
    <xf numFmtId="164" fontId="18" fillId="2" borderId="3" xfId="1" applyNumberFormat="1" applyFont="1" applyFill="1" applyBorder="1" applyAlignment="1">
      <alignment horizontal="left" vertical="center" wrapText="1"/>
    </xf>
    <xf numFmtId="164" fontId="18" fillId="2" borderId="4" xfId="1" applyNumberFormat="1" applyFont="1" applyFill="1" applyBorder="1" applyAlignment="1">
      <alignment horizontal="left" vertical="center" wrapText="1"/>
    </xf>
    <xf numFmtId="164" fontId="14" fillId="6" borderId="2" xfId="1" applyNumberFormat="1" applyFont="1" applyFill="1" applyBorder="1" applyAlignment="1">
      <alignment horizontal="left" vertical="center" wrapText="1"/>
    </xf>
    <xf numFmtId="164" fontId="14" fillId="6" borderId="3" xfId="1" applyNumberFormat="1" applyFont="1" applyFill="1" applyBorder="1" applyAlignment="1">
      <alignment horizontal="left" vertical="center" wrapText="1"/>
    </xf>
    <xf numFmtId="164" fontId="14" fillId="6" borderId="4" xfId="1" applyNumberFormat="1" applyFont="1" applyFill="1" applyBorder="1" applyAlignment="1">
      <alignment horizontal="left" vertical="center" wrapText="1"/>
    </xf>
    <xf numFmtId="164" fontId="11" fillId="7" borderId="2" xfId="0" applyNumberFormat="1" applyFont="1" applyFill="1" applyBorder="1" applyAlignment="1">
      <alignment horizontal="left" vertical="top" wrapText="1"/>
    </xf>
    <xf numFmtId="164" fontId="6" fillId="7" borderId="3" xfId="0" applyNumberFormat="1" applyFont="1" applyFill="1" applyBorder="1" applyAlignment="1">
      <alignment horizontal="left" vertical="top" wrapText="1"/>
    </xf>
    <xf numFmtId="164" fontId="6" fillId="7" borderId="4" xfId="0" applyNumberFormat="1" applyFont="1" applyFill="1" applyBorder="1" applyAlignment="1">
      <alignment horizontal="left" vertical="top" wrapText="1"/>
    </xf>
    <xf numFmtId="164" fontId="11" fillId="2" borderId="3" xfId="1" applyNumberFormat="1" applyFont="1" applyFill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left" vertical="center"/>
    </xf>
    <xf numFmtId="164" fontId="6" fillId="6" borderId="1" xfId="1" applyNumberFormat="1" applyFont="1" applyFill="1" applyBorder="1" applyAlignment="1">
      <alignment horizontal="left" vertical="center" wrapText="1"/>
    </xf>
    <xf numFmtId="164" fontId="5" fillId="6" borderId="1" xfId="1" applyNumberFormat="1" applyFont="1" applyFill="1" applyBorder="1" applyAlignment="1">
      <alignment horizontal="left" vertical="center" wrapText="1"/>
    </xf>
    <xf numFmtId="164" fontId="6" fillId="6" borderId="2" xfId="0" applyNumberFormat="1" applyFont="1" applyFill="1" applyBorder="1" applyAlignment="1">
      <alignment horizontal="left" vertical="center" wrapText="1"/>
    </xf>
    <xf numFmtId="164" fontId="6" fillId="6" borderId="3" xfId="0" applyNumberFormat="1" applyFont="1" applyFill="1" applyBorder="1" applyAlignment="1">
      <alignment horizontal="left" vertical="center" wrapText="1"/>
    </xf>
    <xf numFmtId="164" fontId="6" fillId="6" borderId="4" xfId="0" applyNumberFormat="1" applyFont="1" applyFill="1" applyBorder="1" applyAlignment="1">
      <alignment horizontal="left" vertical="center" wrapText="1"/>
    </xf>
    <xf numFmtId="164" fontId="17" fillId="2" borderId="3" xfId="0" applyNumberFormat="1" applyFont="1" applyFill="1" applyBorder="1" applyAlignment="1">
      <alignment horizontal="left" vertical="center" wrapText="1"/>
    </xf>
    <xf numFmtId="164" fontId="17" fillId="2" borderId="4" xfId="0" applyNumberFormat="1" applyFont="1" applyFill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horizontal="left" vertical="center" wrapText="1"/>
    </xf>
    <xf numFmtId="164" fontId="11" fillId="4" borderId="3" xfId="0" applyNumberFormat="1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left" vertical="center" wrapText="1"/>
    </xf>
    <xf numFmtId="164" fontId="12" fillId="7" borderId="0" xfId="0" applyNumberFormat="1" applyFont="1" applyFill="1"/>
    <xf numFmtId="2" fontId="14" fillId="6" borderId="2" xfId="1" applyNumberFormat="1" applyFont="1" applyFill="1" applyBorder="1" applyAlignment="1">
      <alignment horizontal="left" vertical="center" wrapText="1"/>
    </xf>
    <xf numFmtId="2" fontId="14" fillId="6" borderId="3" xfId="1" applyNumberFormat="1" applyFont="1" applyFill="1" applyBorder="1" applyAlignment="1">
      <alignment horizontal="left" vertical="center" wrapText="1"/>
    </xf>
    <xf numFmtId="2" fontId="14" fillId="6" borderId="4" xfId="1" applyNumberFormat="1" applyFont="1" applyFill="1" applyBorder="1" applyAlignment="1">
      <alignment horizontal="left" vertical="center" wrapText="1"/>
    </xf>
    <xf numFmtId="164" fontId="6" fillId="6" borderId="10" xfId="1" applyNumberFormat="1" applyFont="1" applyFill="1" applyBorder="1" applyAlignment="1">
      <alignment horizontal="left" vertical="center" wrapText="1"/>
    </xf>
    <xf numFmtId="164" fontId="6" fillId="6" borderId="5" xfId="1" applyNumberFormat="1" applyFont="1" applyFill="1" applyBorder="1" applyAlignment="1">
      <alignment horizontal="left" vertical="center" wrapText="1"/>
    </xf>
    <xf numFmtId="164" fontId="6" fillId="6" borderId="11" xfId="1" applyNumberFormat="1" applyFont="1" applyFill="1" applyBorder="1" applyAlignment="1">
      <alignment horizontal="left" vertical="center" wrapText="1"/>
    </xf>
    <xf numFmtId="164" fontId="5" fillId="6" borderId="5" xfId="1" applyNumberFormat="1" applyFont="1" applyFill="1" applyBorder="1" applyAlignment="1">
      <alignment horizontal="left" vertical="center" wrapText="1"/>
    </xf>
    <xf numFmtId="164" fontId="5" fillId="6" borderId="1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C~1.ADM/AppData/Local/Temp/Rar$DIa0.825/&#1056;&#1072;&#1089;&#1095;&#1077;&#1090;%20&#1086;&#1094;&#1077;&#1085;&#1082;&#1080;%20&#1101;&#1092;-&#1090;&#1080;%20&#1079;&#1072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оценки эффективности"/>
      <sheetName val="Отчет"/>
      <sheetName val="Внесение изменений"/>
      <sheetName val="Лист2"/>
      <sheetName val="Лист5"/>
      <sheetName val="рейтинг "/>
      <sheetName val="Лист1"/>
      <sheetName val="Лист4"/>
      <sheetName val="Лист3"/>
      <sheetName val="Лист6"/>
      <sheetName val="План 2017-2020"/>
    </sheetNames>
    <sheetDataSet>
      <sheetData sheetId="0" refreshError="1"/>
      <sheetData sheetId="1">
        <row r="334">
          <cell r="I334">
            <v>1</v>
          </cell>
        </row>
      </sheetData>
      <sheetData sheetId="2">
        <row r="4">
          <cell r="H4">
            <v>0.75</v>
          </cell>
        </row>
        <row r="5">
          <cell r="H5">
            <v>1</v>
          </cell>
        </row>
        <row r="7">
          <cell r="H7">
            <v>0.75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603"/>
  <sheetViews>
    <sheetView tabSelected="1" topLeftCell="B586" zoomScale="80" zoomScaleNormal="80" workbookViewId="0">
      <selection activeCell="C598" sqref="C598:N598"/>
    </sheetView>
  </sheetViews>
  <sheetFormatPr defaultRowHeight="15"/>
  <cols>
    <col min="1" max="1" width="10.85546875" style="1" hidden="1" customWidth="1"/>
    <col min="2" max="2" width="9.140625" style="2" customWidth="1"/>
    <col min="3" max="3" width="43.28515625" style="155" customWidth="1"/>
    <col min="4" max="4" width="8.85546875" style="4" customWidth="1"/>
    <col min="5" max="5" width="22.28515625" style="3" customWidth="1"/>
    <col min="6" max="6" width="25.7109375" style="3" customWidth="1"/>
    <col min="7" max="7" width="12.42578125" style="102" customWidth="1"/>
    <col min="8" max="8" width="12.5703125" style="102" customWidth="1"/>
    <col min="9" max="9" width="40.85546875" style="3" customWidth="1"/>
    <col min="10" max="10" width="9.28515625" style="5" customWidth="1"/>
    <col min="11" max="11" width="8.85546875" style="6" customWidth="1"/>
    <col min="12" max="12" width="9.28515625" style="6" customWidth="1"/>
    <col min="13" max="13" width="12.42578125" style="3" customWidth="1"/>
    <col min="14" max="14" width="12.28515625" style="135" customWidth="1"/>
    <col min="15" max="39" width="9.140625" style="244"/>
    <col min="40" max="255" width="9.140625" style="3"/>
    <col min="256" max="256" width="10.85546875" style="3" bestFit="1" customWidth="1"/>
    <col min="257" max="257" width="5.85546875" style="3" customWidth="1"/>
    <col min="258" max="258" width="43.28515625" style="3" customWidth="1"/>
    <col min="259" max="259" width="8" style="3" customWidth="1"/>
    <col min="260" max="260" width="13.85546875" style="3" customWidth="1"/>
    <col min="261" max="261" width="15.5703125" style="3" customWidth="1"/>
    <col min="262" max="262" width="8.5703125" style="3" customWidth="1"/>
    <col min="263" max="263" width="11" style="3" customWidth="1"/>
    <col min="264" max="264" width="12.5703125" style="3" customWidth="1"/>
    <col min="265" max="265" width="33.85546875" style="3" customWidth="1"/>
    <col min="266" max="266" width="9.28515625" style="3" customWidth="1"/>
    <col min="267" max="267" width="7.42578125" style="3" customWidth="1"/>
    <col min="268" max="268" width="9.28515625" style="3" customWidth="1"/>
    <col min="269" max="269" width="12.42578125" style="3" customWidth="1"/>
    <col min="270" max="270" width="8.85546875" style="3" customWidth="1"/>
    <col min="271" max="511" width="9.140625" style="3"/>
    <col min="512" max="512" width="10.85546875" style="3" bestFit="1" customWidth="1"/>
    <col min="513" max="513" width="5.85546875" style="3" customWidth="1"/>
    <col min="514" max="514" width="43.28515625" style="3" customWidth="1"/>
    <col min="515" max="515" width="8" style="3" customWidth="1"/>
    <col min="516" max="516" width="13.85546875" style="3" customWidth="1"/>
    <col min="517" max="517" width="15.5703125" style="3" customWidth="1"/>
    <col min="518" max="518" width="8.5703125" style="3" customWidth="1"/>
    <col min="519" max="519" width="11" style="3" customWidth="1"/>
    <col min="520" max="520" width="12.5703125" style="3" customWidth="1"/>
    <col min="521" max="521" width="33.85546875" style="3" customWidth="1"/>
    <col min="522" max="522" width="9.28515625" style="3" customWidth="1"/>
    <col min="523" max="523" width="7.42578125" style="3" customWidth="1"/>
    <col min="524" max="524" width="9.28515625" style="3" customWidth="1"/>
    <col min="525" max="525" width="12.42578125" style="3" customWidth="1"/>
    <col min="526" max="526" width="8.85546875" style="3" customWidth="1"/>
    <col min="527" max="767" width="9.140625" style="3"/>
    <col min="768" max="768" width="10.85546875" style="3" bestFit="1" customWidth="1"/>
    <col min="769" max="769" width="5.85546875" style="3" customWidth="1"/>
    <col min="770" max="770" width="43.28515625" style="3" customWidth="1"/>
    <col min="771" max="771" width="8" style="3" customWidth="1"/>
    <col min="772" max="772" width="13.85546875" style="3" customWidth="1"/>
    <col min="773" max="773" width="15.5703125" style="3" customWidth="1"/>
    <col min="774" max="774" width="8.5703125" style="3" customWidth="1"/>
    <col min="775" max="775" width="11" style="3" customWidth="1"/>
    <col min="776" max="776" width="12.5703125" style="3" customWidth="1"/>
    <col min="777" max="777" width="33.85546875" style="3" customWidth="1"/>
    <col min="778" max="778" width="9.28515625" style="3" customWidth="1"/>
    <col min="779" max="779" width="7.42578125" style="3" customWidth="1"/>
    <col min="780" max="780" width="9.28515625" style="3" customWidth="1"/>
    <col min="781" max="781" width="12.42578125" style="3" customWidth="1"/>
    <col min="782" max="782" width="8.85546875" style="3" customWidth="1"/>
    <col min="783" max="1023" width="9.140625" style="3"/>
    <col min="1024" max="1024" width="10.85546875" style="3" bestFit="1" customWidth="1"/>
    <col min="1025" max="1025" width="5.85546875" style="3" customWidth="1"/>
    <col min="1026" max="1026" width="43.28515625" style="3" customWidth="1"/>
    <col min="1027" max="1027" width="8" style="3" customWidth="1"/>
    <col min="1028" max="1028" width="13.85546875" style="3" customWidth="1"/>
    <col min="1029" max="1029" width="15.5703125" style="3" customWidth="1"/>
    <col min="1030" max="1030" width="8.5703125" style="3" customWidth="1"/>
    <col min="1031" max="1031" width="11" style="3" customWidth="1"/>
    <col min="1032" max="1032" width="12.5703125" style="3" customWidth="1"/>
    <col min="1033" max="1033" width="33.85546875" style="3" customWidth="1"/>
    <col min="1034" max="1034" width="9.28515625" style="3" customWidth="1"/>
    <col min="1035" max="1035" width="7.42578125" style="3" customWidth="1"/>
    <col min="1036" max="1036" width="9.28515625" style="3" customWidth="1"/>
    <col min="1037" max="1037" width="12.42578125" style="3" customWidth="1"/>
    <col min="1038" max="1038" width="8.85546875" style="3" customWidth="1"/>
    <col min="1039" max="1279" width="9.140625" style="3"/>
    <col min="1280" max="1280" width="10.85546875" style="3" bestFit="1" customWidth="1"/>
    <col min="1281" max="1281" width="5.85546875" style="3" customWidth="1"/>
    <col min="1282" max="1282" width="43.28515625" style="3" customWidth="1"/>
    <col min="1283" max="1283" width="8" style="3" customWidth="1"/>
    <col min="1284" max="1284" width="13.85546875" style="3" customWidth="1"/>
    <col min="1285" max="1285" width="15.5703125" style="3" customWidth="1"/>
    <col min="1286" max="1286" width="8.5703125" style="3" customWidth="1"/>
    <col min="1287" max="1287" width="11" style="3" customWidth="1"/>
    <col min="1288" max="1288" width="12.5703125" style="3" customWidth="1"/>
    <col min="1289" max="1289" width="33.85546875" style="3" customWidth="1"/>
    <col min="1290" max="1290" width="9.28515625" style="3" customWidth="1"/>
    <col min="1291" max="1291" width="7.42578125" style="3" customWidth="1"/>
    <col min="1292" max="1292" width="9.28515625" style="3" customWidth="1"/>
    <col min="1293" max="1293" width="12.42578125" style="3" customWidth="1"/>
    <col min="1294" max="1294" width="8.85546875" style="3" customWidth="1"/>
    <col min="1295" max="1535" width="9.140625" style="3"/>
    <col min="1536" max="1536" width="10.85546875" style="3" bestFit="1" customWidth="1"/>
    <col min="1537" max="1537" width="5.85546875" style="3" customWidth="1"/>
    <col min="1538" max="1538" width="43.28515625" style="3" customWidth="1"/>
    <col min="1539" max="1539" width="8" style="3" customWidth="1"/>
    <col min="1540" max="1540" width="13.85546875" style="3" customWidth="1"/>
    <col min="1541" max="1541" width="15.5703125" style="3" customWidth="1"/>
    <col min="1542" max="1542" width="8.5703125" style="3" customWidth="1"/>
    <col min="1543" max="1543" width="11" style="3" customWidth="1"/>
    <col min="1544" max="1544" width="12.5703125" style="3" customWidth="1"/>
    <col min="1545" max="1545" width="33.85546875" style="3" customWidth="1"/>
    <col min="1546" max="1546" width="9.28515625" style="3" customWidth="1"/>
    <col min="1547" max="1547" width="7.42578125" style="3" customWidth="1"/>
    <col min="1548" max="1548" width="9.28515625" style="3" customWidth="1"/>
    <col min="1549" max="1549" width="12.42578125" style="3" customWidth="1"/>
    <col min="1550" max="1550" width="8.85546875" style="3" customWidth="1"/>
    <col min="1551" max="1791" width="9.140625" style="3"/>
    <col min="1792" max="1792" width="10.85546875" style="3" bestFit="1" customWidth="1"/>
    <col min="1793" max="1793" width="5.85546875" style="3" customWidth="1"/>
    <col min="1794" max="1794" width="43.28515625" style="3" customWidth="1"/>
    <col min="1795" max="1795" width="8" style="3" customWidth="1"/>
    <col min="1796" max="1796" width="13.85546875" style="3" customWidth="1"/>
    <col min="1797" max="1797" width="15.5703125" style="3" customWidth="1"/>
    <col min="1798" max="1798" width="8.5703125" style="3" customWidth="1"/>
    <col min="1799" max="1799" width="11" style="3" customWidth="1"/>
    <col min="1800" max="1800" width="12.5703125" style="3" customWidth="1"/>
    <col min="1801" max="1801" width="33.85546875" style="3" customWidth="1"/>
    <col min="1802" max="1802" width="9.28515625" style="3" customWidth="1"/>
    <col min="1803" max="1803" width="7.42578125" style="3" customWidth="1"/>
    <col min="1804" max="1804" width="9.28515625" style="3" customWidth="1"/>
    <col min="1805" max="1805" width="12.42578125" style="3" customWidth="1"/>
    <col min="1806" max="1806" width="8.85546875" style="3" customWidth="1"/>
    <col min="1807" max="2047" width="9.140625" style="3"/>
    <col min="2048" max="2048" width="10.85546875" style="3" bestFit="1" customWidth="1"/>
    <col min="2049" max="2049" width="5.85546875" style="3" customWidth="1"/>
    <col min="2050" max="2050" width="43.28515625" style="3" customWidth="1"/>
    <col min="2051" max="2051" width="8" style="3" customWidth="1"/>
    <col min="2052" max="2052" width="13.85546875" style="3" customWidth="1"/>
    <col min="2053" max="2053" width="15.5703125" style="3" customWidth="1"/>
    <col min="2054" max="2054" width="8.5703125" style="3" customWidth="1"/>
    <col min="2055" max="2055" width="11" style="3" customWidth="1"/>
    <col min="2056" max="2056" width="12.5703125" style="3" customWidth="1"/>
    <col min="2057" max="2057" width="33.85546875" style="3" customWidth="1"/>
    <col min="2058" max="2058" width="9.28515625" style="3" customWidth="1"/>
    <col min="2059" max="2059" width="7.42578125" style="3" customWidth="1"/>
    <col min="2060" max="2060" width="9.28515625" style="3" customWidth="1"/>
    <col min="2061" max="2061" width="12.42578125" style="3" customWidth="1"/>
    <col min="2062" max="2062" width="8.85546875" style="3" customWidth="1"/>
    <col min="2063" max="2303" width="9.140625" style="3"/>
    <col min="2304" max="2304" width="10.85546875" style="3" bestFit="1" customWidth="1"/>
    <col min="2305" max="2305" width="5.85546875" style="3" customWidth="1"/>
    <col min="2306" max="2306" width="43.28515625" style="3" customWidth="1"/>
    <col min="2307" max="2307" width="8" style="3" customWidth="1"/>
    <col min="2308" max="2308" width="13.85546875" style="3" customWidth="1"/>
    <col min="2309" max="2309" width="15.5703125" style="3" customWidth="1"/>
    <col min="2310" max="2310" width="8.5703125" style="3" customWidth="1"/>
    <col min="2311" max="2311" width="11" style="3" customWidth="1"/>
    <col min="2312" max="2312" width="12.5703125" style="3" customWidth="1"/>
    <col min="2313" max="2313" width="33.85546875" style="3" customWidth="1"/>
    <col min="2314" max="2314" width="9.28515625" style="3" customWidth="1"/>
    <col min="2315" max="2315" width="7.42578125" style="3" customWidth="1"/>
    <col min="2316" max="2316" width="9.28515625" style="3" customWidth="1"/>
    <col min="2317" max="2317" width="12.42578125" style="3" customWidth="1"/>
    <col min="2318" max="2318" width="8.85546875" style="3" customWidth="1"/>
    <col min="2319" max="2559" width="9.140625" style="3"/>
    <col min="2560" max="2560" width="10.85546875" style="3" bestFit="1" customWidth="1"/>
    <col min="2561" max="2561" width="5.85546875" style="3" customWidth="1"/>
    <col min="2562" max="2562" width="43.28515625" style="3" customWidth="1"/>
    <col min="2563" max="2563" width="8" style="3" customWidth="1"/>
    <col min="2564" max="2564" width="13.85546875" style="3" customWidth="1"/>
    <col min="2565" max="2565" width="15.5703125" style="3" customWidth="1"/>
    <col min="2566" max="2566" width="8.5703125" style="3" customWidth="1"/>
    <col min="2567" max="2567" width="11" style="3" customWidth="1"/>
    <col min="2568" max="2568" width="12.5703125" style="3" customWidth="1"/>
    <col min="2569" max="2569" width="33.85546875" style="3" customWidth="1"/>
    <col min="2570" max="2570" width="9.28515625" style="3" customWidth="1"/>
    <col min="2571" max="2571" width="7.42578125" style="3" customWidth="1"/>
    <col min="2572" max="2572" width="9.28515625" style="3" customWidth="1"/>
    <col min="2573" max="2573" width="12.42578125" style="3" customWidth="1"/>
    <col min="2574" max="2574" width="8.85546875" style="3" customWidth="1"/>
    <col min="2575" max="2815" width="9.140625" style="3"/>
    <col min="2816" max="2816" width="10.85546875" style="3" bestFit="1" customWidth="1"/>
    <col min="2817" max="2817" width="5.85546875" style="3" customWidth="1"/>
    <col min="2818" max="2818" width="43.28515625" style="3" customWidth="1"/>
    <col min="2819" max="2819" width="8" style="3" customWidth="1"/>
    <col min="2820" max="2820" width="13.85546875" style="3" customWidth="1"/>
    <col min="2821" max="2821" width="15.5703125" style="3" customWidth="1"/>
    <col min="2822" max="2822" width="8.5703125" style="3" customWidth="1"/>
    <col min="2823" max="2823" width="11" style="3" customWidth="1"/>
    <col min="2824" max="2824" width="12.5703125" style="3" customWidth="1"/>
    <col min="2825" max="2825" width="33.85546875" style="3" customWidth="1"/>
    <col min="2826" max="2826" width="9.28515625" style="3" customWidth="1"/>
    <col min="2827" max="2827" width="7.42578125" style="3" customWidth="1"/>
    <col min="2828" max="2828" width="9.28515625" style="3" customWidth="1"/>
    <col min="2829" max="2829" width="12.42578125" style="3" customWidth="1"/>
    <col min="2830" max="2830" width="8.85546875" style="3" customWidth="1"/>
    <col min="2831" max="3071" width="9.140625" style="3"/>
    <col min="3072" max="3072" width="10.85546875" style="3" bestFit="1" customWidth="1"/>
    <col min="3073" max="3073" width="5.85546875" style="3" customWidth="1"/>
    <col min="3074" max="3074" width="43.28515625" style="3" customWidth="1"/>
    <col min="3075" max="3075" width="8" style="3" customWidth="1"/>
    <col min="3076" max="3076" width="13.85546875" style="3" customWidth="1"/>
    <col min="3077" max="3077" width="15.5703125" style="3" customWidth="1"/>
    <col min="3078" max="3078" width="8.5703125" style="3" customWidth="1"/>
    <col min="3079" max="3079" width="11" style="3" customWidth="1"/>
    <col min="3080" max="3080" width="12.5703125" style="3" customWidth="1"/>
    <col min="3081" max="3081" width="33.85546875" style="3" customWidth="1"/>
    <col min="3082" max="3082" width="9.28515625" style="3" customWidth="1"/>
    <col min="3083" max="3083" width="7.42578125" style="3" customWidth="1"/>
    <col min="3084" max="3084" width="9.28515625" style="3" customWidth="1"/>
    <col min="3085" max="3085" width="12.42578125" style="3" customWidth="1"/>
    <col min="3086" max="3086" width="8.85546875" style="3" customWidth="1"/>
    <col min="3087" max="3327" width="9.140625" style="3"/>
    <col min="3328" max="3328" width="10.85546875" style="3" bestFit="1" customWidth="1"/>
    <col min="3329" max="3329" width="5.85546875" style="3" customWidth="1"/>
    <col min="3330" max="3330" width="43.28515625" style="3" customWidth="1"/>
    <col min="3331" max="3331" width="8" style="3" customWidth="1"/>
    <col min="3332" max="3332" width="13.85546875" style="3" customWidth="1"/>
    <col min="3333" max="3333" width="15.5703125" style="3" customWidth="1"/>
    <col min="3334" max="3334" width="8.5703125" style="3" customWidth="1"/>
    <col min="3335" max="3335" width="11" style="3" customWidth="1"/>
    <col min="3336" max="3336" width="12.5703125" style="3" customWidth="1"/>
    <col min="3337" max="3337" width="33.85546875" style="3" customWidth="1"/>
    <col min="3338" max="3338" width="9.28515625" style="3" customWidth="1"/>
    <col min="3339" max="3339" width="7.42578125" style="3" customWidth="1"/>
    <col min="3340" max="3340" width="9.28515625" style="3" customWidth="1"/>
    <col min="3341" max="3341" width="12.42578125" style="3" customWidth="1"/>
    <col min="3342" max="3342" width="8.85546875" style="3" customWidth="1"/>
    <col min="3343" max="3583" width="9.140625" style="3"/>
    <col min="3584" max="3584" width="10.85546875" style="3" bestFit="1" customWidth="1"/>
    <col min="3585" max="3585" width="5.85546875" style="3" customWidth="1"/>
    <col min="3586" max="3586" width="43.28515625" style="3" customWidth="1"/>
    <col min="3587" max="3587" width="8" style="3" customWidth="1"/>
    <col min="3588" max="3588" width="13.85546875" style="3" customWidth="1"/>
    <col min="3589" max="3589" width="15.5703125" style="3" customWidth="1"/>
    <col min="3590" max="3590" width="8.5703125" style="3" customWidth="1"/>
    <col min="3591" max="3591" width="11" style="3" customWidth="1"/>
    <col min="3592" max="3592" width="12.5703125" style="3" customWidth="1"/>
    <col min="3593" max="3593" width="33.85546875" style="3" customWidth="1"/>
    <col min="3594" max="3594" width="9.28515625" style="3" customWidth="1"/>
    <col min="3595" max="3595" width="7.42578125" style="3" customWidth="1"/>
    <col min="3596" max="3596" width="9.28515625" style="3" customWidth="1"/>
    <col min="3597" max="3597" width="12.42578125" style="3" customWidth="1"/>
    <col min="3598" max="3598" width="8.85546875" style="3" customWidth="1"/>
    <col min="3599" max="3839" width="9.140625" style="3"/>
    <col min="3840" max="3840" width="10.85546875" style="3" bestFit="1" customWidth="1"/>
    <col min="3841" max="3841" width="5.85546875" style="3" customWidth="1"/>
    <col min="3842" max="3842" width="43.28515625" style="3" customWidth="1"/>
    <col min="3843" max="3843" width="8" style="3" customWidth="1"/>
    <col min="3844" max="3844" width="13.85546875" style="3" customWidth="1"/>
    <col min="3845" max="3845" width="15.5703125" style="3" customWidth="1"/>
    <col min="3846" max="3846" width="8.5703125" style="3" customWidth="1"/>
    <col min="3847" max="3847" width="11" style="3" customWidth="1"/>
    <col min="3848" max="3848" width="12.5703125" style="3" customWidth="1"/>
    <col min="3849" max="3849" width="33.85546875" style="3" customWidth="1"/>
    <col min="3850" max="3850" width="9.28515625" style="3" customWidth="1"/>
    <col min="3851" max="3851" width="7.42578125" style="3" customWidth="1"/>
    <col min="3852" max="3852" width="9.28515625" style="3" customWidth="1"/>
    <col min="3853" max="3853" width="12.42578125" style="3" customWidth="1"/>
    <col min="3854" max="3854" width="8.85546875" style="3" customWidth="1"/>
    <col min="3855" max="4095" width="9.140625" style="3"/>
    <col min="4096" max="4096" width="10.85546875" style="3" bestFit="1" customWidth="1"/>
    <col min="4097" max="4097" width="5.85546875" style="3" customWidth="1"/>
    <col min="4098" max="4098" width="43.28515625" style="3" customWidth="1"/>
    <col min="4099" max="4099" width="8" style="3" customWidth="1"/>
    <col min="4100" max="4100" width="13.85546875" style="3" customWidth="1"/>
    <col min="4101" max="4101" width="15.5703125" style="3" customWidth="1"/>
    <col min="4102" max="4102" width="8.5703125" style="3" customWidth="1"/>
    <col min="4103" max="4103" width="11" style="3" customWidth="1"/>
    <col min="4104" max="4104" width="12.5703125" style="3" customWidth="1"/>
    <col min="4105" max="4105" width="33.85546875" style="3" customWidth="1"/>
    <col min="4106" max="4106" width="9.28515625" style="3" customWidth="1"/>
    <col min="4107" max="4107" width="7.42578125" style="3" customWidth="1"/>
    <col min="4108" max="4108" width="9.28515625" style="3" customWidth="1"/>
    <col min="4109" max="4109" width="12.42578125" style="3" customWidth="1"/>
    <col min="4110" max="4110" width="8.85546875" style="3" customWidth="1"/>
    <col min="4111" max="4351" width="9.140625" style="3"/>
    <col min="4352" max="4352" width="10.85546875" style="3" bestFit="1" customWidth="1"/>
    <col min="4353" max="4353" width="5.85546875" style="3" customWidth="1"/>
    <col min="4354" max="4354" width="43.28515625" style="3" customWidth="1"/>
    <col min="4355" max="4355" width="8" style="3" customWidth="1"/>
    <col min="4356" max="4356" width="13.85546875" style="3" customWidth="1"/>
    <col min="4357" max="4357" width="15.5703125" style="3" customWidth="1"/>
    <col min="4358" max="4358" width="8.5703125" style="3" customWidth="1"/>
    <col min="4359" max="4359" width="11" style="3" customWidth="1"/>
    <col min="4360" max="4360" width="12.5703125" style="3" customWidth="1"/>
    <col min="4361" max="4361" width="33.85546875" style="3" customWidth="1"/>
    <col min="4362" max="4362" width="9.28515625" style="3" customWidth="1"/>
    <col min="4363" max="4363" width="7.42578125" style="3" customWidth="1"/>
    <col min="4364" max="4364" width="9.28515625" style="3" customWidth="1"/>
    <col min="4365" max="4365" width="12.42578125" style="3" customWidth="1"/>
    <col min="4366" max="4366" width="8.85546875" style="3" customWidth="1"/>
    <col min="4367" max="4607" width="9.140625" style="3"/>
    <col min="4608" max="4608" width="10.85546875" style="3" bestFit="1" customWidth="1"/>
    <col min="4609" max="4609" width="5.85546875" style="3" customWidth="1"/>
    <col min="4610" max="4610" width="43.28515625" style="3" customWidth="1"/>
    <col min="4611" max="4611" width="8" style="3" customWidth="1"/>
    <col min="4612" max="4612" width="13.85546875" style="3" customWidth="1"/>
    <col min="4613" max="4613" width="15.5703125" style="3" customWidth="1"/>
    <col min="4614" max="4614" width="8.5703125" style="3" customWidth="1"/>
    <col min="4615" max="4615" width="11" style="3" customWidth="1"/>
    <col min="4616" max="4616" width="12.5703125" style="3" customWidth="1"/>
    <col min="4617" max="4617" width="33.85546875" style="3" customWidth="1"/>
    <col min="4618" max="4618" width="9.28515625" style="3" customWidth="1"/>
    <col min="4619" max="4619" width="7.42578125" style="3" customWidth="1"/>
    <col min="4620" max="4620" width="9.28515625" style="3" customWidth="1"/>
    <col min="4621" max="4621" width="12.42578125" style="3" customWidth="1"/>
    <col min="4622" max="4622" width="8.85546875" style="3" customWidth="1"/>
    <col min="4623" max="4863" width="9.140625" style="3"/>
    <col min="4864" max="4864" width="10.85546875" style="3" bestFit="1" customWidth="1"/>
    <col min="4865" max="4865" width="5.85546875" style="3" customWidth="1"/>
    <col min="4866" max="4866" width="43.28515625" style="3" customWidth="1"/>
    <col min="4867" max="4867" width="8" style="3" customWidth="1"/>
    <col min="4868" max="4868" width="13.85546875" style="3" customWidth="1"/>
    <col min="4869" max="4869" width="15.5703125" style="3" customWidth="1"/>
    <col min="4870" max="4870" width="8.5703125" style="3" customWidth="1"/>
    <col min="4871" max="4871" width="11" style="3" customWidth="1"/>
    <col min="4872" max="4872" width="12.5703125" style="3" customWidth="1"/>
    <col min="4873" max="4873" width="33.85546875" style="3" customWidth="1"/>
    <col min="4874" max="4874" width="9.28515625" style="3" customWidth="1"/>
    <col min="4875" max="4875" width="7.42578125" style="3" customWidth="1"/>
    <col min="4876" max="4876" width="9.28515625" style="3" customWidth="1"/>
    <col min="4877" max="4877" width="12.42578125" style="3" customWidth="1"/>
    <col min="4878" max="4878" width="8.85546875" style="3" customWidth="1"/>
    <col min="4879" max="5119" width="9.140625" style="3"/>
    <col min="5120" max="5120" width="10.85546875" style="3" bestFit="1" customWidth="1"/>
    <col min="5121" max="5121" width="5.85546875" style="3" customWidth="1"/>
    <col min="5122" max="5122" width="43.28515625" style="3" customWidth="1"/>
    <col min="5123" max="5123" width="8" style="3" customWidth="1"/>
    <col min="5124" max="5124" width="13.85546875" style="3" customWidth="1"/>
    <col min="5125" max="5125" width="15.5703125" style="3" customWidth="1"/>
    <col min="5126" max="5126" width="8.5703125" style="3" customWidth="1"/>
    <col min="5127" max="5127" width="11" style="3" customWidth="1"/>
    <col min="5128" max="5128" width="12.5703125" style="3" customWidth="1"/>
    <col min="5129" max="5129" width="33.85546875" style="3" customWidth="1"/>
    <col min="5130" max="5130" width="9.28515625" style="3" customWidth="1"/>
    <col min="5131" max="5131" width="7.42578125" style="3" customWidth="1"/>
    <col min="5132" max="5132" width="9.28515625" style="3" customWidth="1"/>
    <col min="5133" max="5133" width="12.42578125" style="3" customWidth="1"/>
    <col min="5134" max="5134" width="8.85546875" style="3" customWidth="1"/>
    <col min="5135" max="5375" width="9.140625" style="3"/>
    <col min="5376" max="5376" width="10.85546875" style="3" bestFit="1" customWidth="1"/>
    <col min="5377" max="5377" width="5.85546875" style="3" customWidth="1"/>
    <col min="5378" max="5378" width="43.28515625" style="3" customWidth="1"/>
    <col min="5379" max="5379" width="8" style="3" customWidth="1"/>
    <col min="5380" max="5380" width="13.85546875" style="3" customWidth="1"/>
    <col min="5381" max="5381" width="15.5703125" style="3" customWidth="1"/>
    <col min="5382" max="5382" width="8.5703125" style="3" customWidth="1"/>
    <col min="5383" max="5383" width="11" style="3" customWidth="1"/>
    <col min="5384" max="5384" width="12.5703125" style="3" customWidth="1"/>
    <col min="5385" max="5385" width="33.85546875" style="3" customWidth="1"/>
    <col min="5386" max="5386" width="9.28515625" style="3" customWidth="1"/>
    <col min="5387" max="5387" width="7.42578125" style="3" customWidth="1"/>
    <col min="5388" max="5388" width="9.28515625" style="3" customWidth="1"/>
    <col min="5389" max="5389" width="12.42578125" style="3" customWidth="1"/>
    <col min="5390" max="5390" width="8.85546875" style="3" customWidth="1"/>
    <col min="5391" max="5631" width="9.140625" style="3"/>
    <col min="5632" max="5632" width="10.85546875" style="3" bestFit="1" customWidth="1"/>
    <col min="5633" max="5633" width="5.85546875" style="3" customWidth="1"/>
    <col min="5634" max="5634" width="43.28515625" style="3" customWidth="1"/>
    <col min="5635" max="5635" width="8" style="3" customWidth="1"/>
    <col min="5636" max="5636" width="13.85546875" style="3" customWidth="1"/>
    <col min="5637" max="5637" width="15.5703125" style="3" customWidth="1"/>
    <col min="5638" max="5638" width="8.5703125" style="3" customWidth="1"/>
    <col min="5639" max="5639" width="11" style="3" customWidth="1"/>
    <col min="5640" max="5640" width="12.5703125" style="3" customWidth="1"/>
    <col min="5641" max="5641" width="33.85546875" style="3" customWidth="1"/>
    <col min="5642" max="5642" width="9.28515625" style="3" customWidth="1"/>
    <col min="5643" max="5643" width="7.42578125" style="3" customWidth="1"/>
    <col min="5644" max="5644" width="9.28515625" style="3" customWidth="1"/>
    <col min="5645" max="5645" width="12.42578125" style="3" customWidth="1"/>
    <col min="5646" max="5646" width="8.85546875" style="3" customWidth="1"/>
    <col min="5647" max="5887" width="9.140625" style="3"/>
    <col min="5888" max="5888" width="10.85546875" style="3" bestFit="1" customWidth="1"/>
    <col min="5889" max="5889" width="5.85546875" style="3" customWidth="1"/>
    <col min="5890" max="5890" width="43.28515625" style="3" customWidth="1"/>
    <col min="5891" max="5891" width="8" style="3" customWidth="1"/>
    <col min="5892" max="5892" width="13.85546875" style="3" customWidth="1"/>
    <col min="5893" max="5893" width="15.5703125" style="3" customWidth="1"/>
    <col min="5894" max="5894" width="8.5703125" style="3" customWidth="1"/>
    <col min="5895" max="5895" width="11" style="3" customWidth="1"/>
    <col min="5896" max="5896" width="12.5703125" style="3" customWidth="1"/>
    <col min="5897" max="5897" width="33.85546875" style="3" customWidth="1"/>
    <col min="5898" max="5898" width="9.28515625" style="3" customWidth="1"/>
    <col min="5899" max="5899" width="7.42578125" style="3" customWidth="1"/>
    <col min="5900" max="5900" width="9.28515625" style="3" customWidth="1"/>
    <col min="5901" max="5901" width="12.42578125" style="3" customWidth="1"/>
    <col min="5902" max="5902" width="8.85546875" style="3" customWidth="1"/>
    <col min="5903" max="6143" width="9.140625" style="3"/>
    <col min="6144" max="6144" width="10.85546875" style="3" bestFit="1" customWidth="1"/>
    <col min="6145" max="6145" width="5.85546875" style="3" customWidth="1"/>
    <col min="6146" max="6146" width="43.28515625" style="3" customWidth="1"/>
    <col min="6147" max="6147" width="8" style="3" customWidth="1"/>
    <col min="6148" max="6148" width="13.85546875" style="3" customWidth="1"/>
    <col min="6149" max="6149" width="15.5703125" style="3" customWidth="1"/>
    <col min="6150" max="6150" width="8.5703125" style="3" customWidth="1"/>
    <col min="6151" max="6151" width="11" style="3" customWidth="1"/>
    <col min="6152" max="6152" width="12.5703125" style="3" customWidth="1"/>
    <col min="6153" max="6153" width="33.85546875" style="3" customWidth="1"/>
    <col min="6154" max="6154" width="9.28515625" style="3" customWidth="1"/>
    <col min="6155" max="6155" width="7.42578125" style="3" customWidth="1"/>
    <col min="6156" max="6156" width="9.28515625" style="3" customWidth="1"/>
    <col min="6157" max="6157" width="12.42578125" style="3" customWidth="1"/>
    <col min="6158" max="6158" width="8.85546875" style="3" customWidth="1"/>
    <col min="6159" max="6399" width="9.140625" style="3"/>
    <col min="6400" max="6400" width="10.85546875" style="3" bestFit="1" customWidth="1"/>
    <col min="6401" max="6401" width="5.85546875" style="3" customWidth="1"/>
    <col min="6402" max="6402" width="43.28515625" style="3" customWidth="1"/>
    <col min="6403" max="6403" width="8" style="3" customWidth="1"/>
    <col min="6404" max="6404" width="13.85546875" style="3" customWidth="1"/>
    <col min="6405" max="6405" width="15.5703125" style="3" customWidth="1"/>
    <col min="6406" max="6406" width="8.5703125" style="3" customWidth="1"/>
    <col min="6407" max="6407" width="11" style="3" customWidth="1"/>
    <col min="6408" max="6408" width="12.5703125" style="3" customWidth="1"/>
    <col min="6409" max="6409" width="33.85546875" style="3" customWidth="1"/>
    <col min="6410" max="6410" width="9.28515625" style="3" customWidth="1"/>
    <col min="6411" max="6411" width="7.42578125" style="3" customWidth="1"/>
    <col min="6412" max="6412" width="9.28515625" style="3" customWidth="1"/>
    <col min="6413" max="6413" width="12.42578125" style="3" customWidth="1"/>
    <col min="6414" max="6414" width="8.85546875" style="3" customWidth="1"/>
    <col min="6415" max="6655" width="9.140625" style="3"/>
    <col min="6656" max="6656" width="10.85546875" style="3" bestFit="1" customWidth="1"/>
    <col min="6657" max="6657" width="5.85546875" style="3" customWidth="1"/>
    <col min="6658" max="6658" width="43.28515625" style="3" customWidth="1"/>
    <col min="6659" max="6659" width="8" style="3" customWidth="1"/>
    <col min="6660" max="6660" width="13.85546875" style="3" customWidth="1"/>
    <col min="6661" max="6661" width="15.5703125" style="3" customWidth="1"/>
    <col min="6662" max="6662" width="8.5703125" style="3" customWidth="1"/>
    <col min="6663" max="6663" width="11" style="3" customWidth="1"/>
    <col min="6664" max="6664" width="12.5703125" style="3" customWidth="1"/>
    <col min="6665" max="6665" width="33.85546875" style="3" customWidth="1"/>
    <col min="6666" max="6666" width="9.28515625" style="3" customWidth="1"/>
    <col min="6667" max="6667" width="7.42578125" style="3" customWidth="1"/>
    <col min="6668" max="6668" width="9.28515625" style="3" customWidth="1"/>
    <col min="6669" max="6669" width="12.42578125" style="3" customWidth="1"/>
    <col min="6670" max="6670" width="8.85546875" style="3" customWidth="1"/>
    <col min="6671" max="6911" width="9.140625" style="3"/>
    <col min="6912" max="6912" width="10.85546875" style="3" bestFit="1" customWidth="1"/>
    <col min="6913" max="6913" width="5.85546875" style="3" customWidth="1"/>
    <col min="6914" max="6914" width="43.28515625" style="3" customWidth="1"/>
    <col min="6915" max="6915" width="8" style="3" customWidth="1"/>
    <col min="6916" max="6916" width="13.85546875" style="3" customWidth="1"/>
    <col min="6917" max="6917" width="15.5703125" style="3" customWidth="1"/>
    <col min="6918" max="6918" width="8.5703125" style="3" customWidth="1"/>
    <col min="6919" max="6919" width="11" style="3" customWidth="1"/>
    <col min="6920" max="6920" width="12.5703125" style="3" customWidth="1"/>
    <col min="6921" max="6921" width="33.85546875" style="3" customWidth="1"/>
    <col min="6922" max="6922" width="9.28515625" style="3" customWidth="1"/>
    <col min="6923" max="6923" width="7.42578125" style="3" customWidth="1"/>
    <col min="6924" max="6924" width="9.28515625" style="3" customWidth="1"/>
    <col min="6925" max="6925" width="12.42578125" style="3" customWidth="1"/>
    <col min="6926" max="6926" width="8.85546875" style="3" customWidth="1"/>
    <col min="6927" max="7167" width="9.140625" style="3"/>
    <col min="7168" max="7168" width="10.85546875" style="3" bestFit="1" customWidth="1"/>
    <col min="7169" max="7169" width="5.85546875" style="3" customWidth="1"/>
    <col min="7170" max="7170" width="43.28515625" style="3" customWidth="1"/>
    <col min="7171" max="7171" width="8" style="3" customWidth="1"/>
    <col min="7172" max="7172" width="13.85546875" style="3" customWidth="1"/>
    <col min="7173" max="7173" width="15.5703125" style="3" customWidth="1"/>
    <col min="7174" max="7174" width="8.5703125" style="3" customWidth="1"/>
    <col min="7175" max="7175" width="11" style="3" customWidth="1"/>
    <col min="7176" max="7176" width="12.5703125" style="3" customWidth="1"/>
    <col min="7177" max="7177" width="33.85546875" style="3" customWidth="1"/>
    <col min="7178" max="7178" width="9.28515625" style="3" customWidth="1"/>
    <col min="7179" max="7179" width="7.42578125" style="3" customWidth="1"/>
    <col min="7180" max="7180" width="9.28515625" style="3" customWidth="1"/>
    <col min="7181" max="7181" width="12.42578125" style="3" customWidth="1"/>
    <col min="7182" max="7182" width="8.85546875" style="3" customWidth="1"/>
    <col min="7183" max="7423" width="9.140625" style="3"/>
    <col min="7424" max="7424" width="10.85546875" style="3" bestFit="1" customWidth="1"/>
    <col min="7425" max="7425" width="5.85546875" style="3" customWidth="1"/>
    <col min="7426" max="7426" width="43.28515625" style="3" customWidth="1"/>
    <col min="7427" max="7427" width="8" style="3" customWidth="1"/>
    <col min="7428" max="7428" width="13.85546875" style="3" customWidth="1"/>
    <col min="7429" max="7429" width="15.5703125" style="3" customWidth="1"/>
    <col min="7430" max="7430" width="8.5703125" style="3" customWidth="1"/>
    <col min="7431" max="7431" width="11" style="3" customWidth="1"/>
    <col min="7432" max="7432" width="12.5703125" style="3" customWidth="1"/>
    <col min="7433" max="7433" width="33.85546875" style="3" customWidth="1"/>
    <col min="7434" max="7434" width="9.28515625" style="3" customWidth="1"/>
    <col min="7435" max="7435" width="7.42578125" style="3" customWidth="1"/>
    <col min="7436" max="7436" width="9.28515625" style="3" customWidth="1"/>
    <col min="7437" max="7437" width="12.42578125" style="3" customWidth="1"/>
    <col min="7438" max="7438" width="8.85546875" style="3" customWidth="1"/>
    <col min="7439" max="7679" width="9.140625" style="3"/>
    <col min="7680" max="7680" width="10.85546875" style="3" bestFit="1" customWidth="1"/>
    <col min="7681" max="7681" width="5.85546875" style="3" customWidth="1"/>
    <col min="7682" max="7682" width="43.28515625" style="3" customWidth="1"/>
    <col min="7683" max="7683" width="8" style="3" customWidth="1"/>
    <col min="7684" max="7684" width="13.85546875" style="3" customWidth="1"/>
    <col min="7685" max="7685" width="15.5703125" style="3" customWidth="1"/>
    <col min="7686" max="7686" width="8.5703125" style="3" customWidth="1"/>
    <col min="7687" max="7687" width="11" style="3" customWidth="1"/>
    <col min="7688" max="7688" width="12.5703125" style="3" customWidth="1"/>
    <col min="7689" max="7689" width="33.85546875" style="3" customWidth="1"/>
    <col min="7690" max="7690" width="9.28515625" style="3" customWidth="1"/>
    <col min="7691" max="7691" width="7.42578125" style="3" customWidth="1"/>
    <col min="7692" max="7692" width="9.28515625" style="3" customWidth="1"/>
    <col min="7693" max="7693" width="12.42578125" style="3" customWidth="1"/>
    <col min="7694" max="7694" width="8.85546875" style="3" customWidth="1"/>
    <col min="7695" max="7935" width="9.140625" style="3"/>
    <col min="7936" max="7936" width="10.85546875" style="3" bestFit="1" customWidth="1"/>
    <col min="7937" max="7937" width="5.85546875" style="3" customWidth="1"/>
    <col min="7938" max="7938" width="43.28515625" style="3" customWidth="1"/>
    <col min="7939" max="7939" width="8" style="3" customWidth="1"/>
    <col min="7940" max="7940" width="13.85546875" style="3" customWidth="1"/>
    <col min="7941" max="7941" width="15.5703125" style="3" customWidth="1"/>
    <col min="7942" max="7942" width="8.5703125" style="3" customWidth="1"/>
    <col min="7943" max="7943" width="11" style="3" customWidth="1"/>
    <col min="7944" max="7944" width="12.5703125" style="3" customWidth="1"/>
    <col min="7945" max="7945" width="33.85546875" style="3" customWidth="1"/>
    <col min="7946" max="7946" width="9.28515625" style="3" customWidth="1"/>
    <col min="7947" max="7947" width="7.42578125" style="3" customWidth="1"/>
    <col min="7948" max="7948" width="9.28515625" style="3" customWidth="1"/>
    <col min="7949" max="7949" width="12.42578125" style="3" customWidth="1"/>
    <col min="7950" max="7950" width="8.85546875" style="3" customWidth="1"/>
    <col min="7951" max="8191" width="9.140625" style="3"/>
    <col min="8192" max="8192" width="10.85546875" style="3" bestFit="1" customWidth="1"/>
    <col min="8193" max="8193" width="5.85546875" style="3" customWidth="1"/>
    <col min="8194" max="8194" width="43.28515625" style="3" customWidth="1"/>
    <col min="8195" max="8195" width="8" style="3" customWidth="1"/>
    <col min="8196" max="8196" width="13.85546875" style="3" customWidth="1"/>
    <col min="8197" max="8197" width="15.5703125" style="3" customWidth="1"/>
    <col min="8198" max="8198" width="8.5703125" style="3" customWidth="1"/>
    <col min="8199" max="8199" width="11" style="3" customWidth="1"/>
    <col min="8200" max="8200" width="12.5703125" style="3" customWidth="1"/>
    <col min="8201" max="8201" width="33.85546875" style="3" customWidth="1"/>
    <col min="8202" max="8202" width="9.28515625" style="3" customWidth="1"/>
    <col min="8203" max="8203" width="7.42578125" style="3" customWidth="1"/>
    <col min="8204" max="8204" width="9.28515625" style="3" customWidth="1"/>
    <col min="8205" max="8205" width="12.42578125" style="3" customWidth="1"/>
    <col min="8206" max="8206" width="8.85546875" style="3" customWidth="1"/>
    <col min="8207" max="8447" width="9.140625" style="3"/>
    <col min="8448" max="8448" width="10.85546875" style="3" bestFit="1" customWidth="1"/>
    <col min="8449" max="8449" width="5.85546875" style="3" customWidth="1"/>
    <col min="8450" max="8450" width="43.28515625" style="3" customWidth="1"/>
    <col min="8451" max="8451" width="8" style="3" customWidth="1"/>
    <col min="8452" max="8452" width="13.85546875" style="3" customWidth="1"/>
    <col min="8453" max="8453" width="15.5703125" style="3" customWidth="1"/>
    <col min="8454" max="8454" width="8.5703125" style="3" customWidth="1"/>
    <col min="8455" max="8455" width="11" style="3" customWidth="1"/>
    <col min="8456" max="8456" width="12.5703125" style="3" customWidth="1"/>
    <col min="8457" max="8457" width="33.85546875" style="3" customWidth="1"/>
    <col min="8458" max="8458" width="9.28515625" style="3" customWidth="1"/>
    <col min="8459" max="8459" width="7.42578125" style="3" customWidth="1"/>
    <col min="8460" max="8460" width="9.28515625" style="3" customWidth="1"/>
    <col min="8461" max="8461" width="12.42578125" style="3" customWidth="1"/>
    <col min="8462" max="8462" width="8.85546875" style="3" customWidth="1"/>
    <col min="8463" max="8703" width="9.140625" style="3"/>
    <col min="8704" max="8704" width="10.85546875" style="3" bestFit="1" customWidth="1"/>
    <col min="8705" max="8705" width="5.85546875" style="3" customWidth="1"/>
    <col min="8706" max="8706" width="43.28515625" style="3" customWidth="1"/>
    <col min="8707" max="8707" width="8" style="3" customWidth="1"/>
    <col min="8708" max="8708" width="13.85546875" style="3" customWidth="1"/>
    <col min="8709" max="8709" width="15.5703125" style="3" customWidth="1"/>
    <col min="8710" max="8710" width="8.5703125" style="3" customWidth="1"/>
    <col min="8711" max="8711" width="11" style="3" customWidth="1"/>
    <col min="8712" max="8712" width="12.5703125" style="3" customWidth="1"/>
    <col min="8713" max="8713" width="33.85546875" style="3" customWidth="1"/>
    <col min="8714" max="8714" width="9.28515625" style="3" customWidth="1"/>
    <col min="8715" max="8715" width="7.42578125" style="3" customWidth="1"/>
    <col min="8716" max="8716" width="9.28515625" style="3" customWidth="1"/>
    <col min="8717" max="8717" width="12.42578125" style="3" customWidth="1"/>
    <col min="8718" max="8718" width="8.85546875" style="3" customWidth="1"/>
    <col min="8719" max="8959" width="9.140625" style="3"/>
    <col min="8960" max="8960" width="10.85546875" style="3" bestFit="1" customWidth="1"/>
    <col min="8961" max="8961" width="5.85546875" style="3" customWidth="1"/>
    <col min="8962" max="8962" width="43.28515625" style="3" customWidth="1"/>
    <col min="8963" max="8963" width="8" style="3" customWidth="1"/>
    <col min="8964" max="8964" width="13.85546875" style="3" customWidth="1"/>
    <col min="8965" max="8965" width="15.5703125" style="3" customWidth="1"/>
    <col min="8966" max="8966" width="8.5703125" style="3" customWidth="1"/>
    <col min="8967" max="8967" width="11" style="3" customWidth="1"/>
    <col min="8968" max="8968" width="12.5703125" style="3" customWidth="1"/>
    <col min="8969" max="8969" width="33.85546875" style="3" customWidth="1"/>
    <col min="8970" max="8970" width="9.28515625" style="3" customWidth="1"/>
    <col min="8971" max="8971" width="7.42578125" style="3" customWidth="1"/>
    <col min="8972" max="8972" width="9.28515625" style="3" customWidth="1"/>
    <col min="8973" max="8973" width="12.42578125" style="3" customWidth="1"/>
    <col min="8974" max="8974" width="8.85546875" style="3" customWidth="1"/>
    <col min="8975" max="9215" width="9.140625" style="3"/>
    <col min="9216" max="9216" width="10.85546875" style="3" bestFit="1" customWidth="1"/>
    <col min="9217" max="9217" width="5.85546875" style="3" customWidth="1"/>
    <col min="9218" max="9218" width="43.28515625" style="3" customWidth="1"/>
    <col min="9219" max="9219" width="8" style="3" customWidth="1"/>
    <col min="9220" max="9220" width="13.85546875" style="3" customWidth="1"/>
    <col min="9221" max="9221" width="15.5703125" style="3" customWidth="1"/>
    <col min="9222" max="9222" width="8.5703125" style="3" customWidth="1"/>
    <col min="9223" max="9223" width="11" style="3" customWidth="1"/>
    <col min="9224" max="9224" width="12.5703125" style="3" customWidth="1"/>
    <col min="9225" max="9225" width="33.85546875" style="3" customWidth="1"/>
    <col min="9226" max="9226" width="9.28515625" style="3" customWidth="1"/>
    <col min="9227" max="9227" width="7.42578125" style="3" customWidth="1"/>
    <col min="9228" max="9228" width="9.28515625" style="3" customWidth="1"/>
    <col min="9229" max="9229" width="12.42578125" style="3" customWidth="1"/>
    <col min="9230" max="9230" width="8.85546875" style="3" customWidth="1"/>
    <col min="9231" max="9471" width="9.140625" style="3"/>
    <col min="9472" max="9472" width="10.85546875" style="3" bestFit="1" customWidth="1"/>
    <col min="9473" max="9473" width="5.85546875" style="3" customWidth="1"/>
    <col min="9474" max="9474" width="43.28515625" style="3" customWidth="1"/>
    <col min="9475" max="9475" width="8" style="3" customWidth="1"/>
    <col min="9476" max="9476" width="13.85546875" style="3" customWidth="1"/>
    <col min="9477" max="9477" width="15.5703125" style="3" customWidth="1"/>
    <col min="9478" max="9478" width="8.5703125" style="3" customWidth="1"/>
    <col min="9479" max="9479" width="11" style="3" customWidth="1"/>
    <col min="9480" max="9480" width="12.5703125" style="3" customWidth="1"/>
    <col min="9481" max="9481" width="33.85546875" style="3" customWidth="1"/>
    <col min="9482" max="9482" width="9.28515625" style="3" customWidth="1"/>
    <col min="9483" max="9483" width="7.42578125" style="3" customWidth="1"/>
    <col min="9484" max="9484" width="9.28515625" style="3" customWidth="1"/>
    <col min="9485" max="9485" width="12.42578125" style="3" customWidth="1"/>
    <col min="9486" max="9486" width="8.85546875" style="3" customWidth="1"/>
    <col min="9487" max="9727" width="9.140625" style="3"/>
    <col min="9728" max="9728" width="10.85546875" style="3" bestFit="1" customWidth="1"/>
    <col min="9729" max="9729" width="5.85546875" style="3" customWidth="1"/>
    <col min="9730" max="9730" width="43.28515625" style="3" customWidth="1"/>
    <col min="9731" max="9731" width="8" style="3" customWidth="1"/>
    <col min="9732" max="9732" width="13.85546875" style="3" customWidth="1"/>
    <col min="9733" max="9733" width="15.5703125" style="3" customWidth="1"/>
    <col min="9734" max="9734" width="8.5703125" style="3" customWidth="1"/>
    <col min="9735" max="9735" width="11" style="3" customWidth="1"/>
    <col min="9736" max="9736" width="12.5703125" style="3" customWidth="1"/>
    <col min="9737" max="9737" width="33.85546875" style="3" customWidth="1"/>
    <col min="9738" max="9738" width="9.28515625" style="3" customWidth="1"/>
    <col min="9739" max="9739" width="7.42578125" style="3" customWidth="1"/>
    <col min="9740" max="9740" width="9.28515625" style="3" customWidth="1"/>
    <col min="9741" max="9741" width="12.42578125" style="3" customWidth="1"/>
    <col min="9742" max="9742" width="8.85546875" style="3" customWidth="1"/>
    <col min="9743" max="9983" width="9.140625" style="3"/>
    <col min="9984" max="9984" width="10.85546875" style="3" bestFit="1" customWidth="1"/>
    <col min="9985" max="9985" width="5.85546875" style="3" customWidth="1"/>
    <col min="9986" max="9986" width="43.28515625" style="3" customWidth="1"/>
    <col min="9987" max="9987" width="8" style="3" customWidth="1"/>
    <col min="9988" max="9988" width="13.85546875" style="3" customWidth="1"/>
    <col min="9989" max="9989" width="15.5703125" style="3" customWidth="1"/>
    <col min="9990" max="9990" width="8.5703125" style="3" customWidth="1"/>
    <col min="9991" max="9991" width="11" style="3" customWidth="1"/>
    <col min="9992" max="9992" width="12.5703125" style="3" customWidth="1"/>
    <col min="9993" max="9993" width="33.85546875" style="3" customWidth="1"/>
    <col min="9994" max="9994" width="9.28515625" style="3" customWidth="1"/>
    <col min="9995" max="9995" width="7.42578125" style="3" customWidth="1"/>
    <col min="9996" max="9996" width="9.28515625" style="3" customWidth="1"/>
    <col min="9997" max="9997" width="12.42578125" style="3" customWidth="1"/>
    <col min="9998" max="9998" width="8.85546875" style="3" customWidth="1"/>
    <col min="9999" max="10239" width="9.140625" style="3"/>
    <col min="10240" max="10240" width="10.85546875" style="3" bestFit="1" customWidth="1"/>
    <col min="10241" max="10241" width="5.85546875" style="3" customWidth="1"/>
    <col min="10242" max="10242" width="43.28515625" style="3" customWidth="1"/>
    <col min="10243" max="10243" width="8" style="3" customWidth="1"/>
    <col min="10244" max="10244" width="13.85546875" style="3" customWidth="1"/>
    <col min="10245" max="10245" width="15.5703125" style="3" customWidth="1"/>
    <col min="10246" max="10246" width="8.5703125" style="3" customWidth="1"/>
    <col min="10247" max="10247" width="11" style="3" customWidth="1"/>
    <col min="10248" max="10248" width="12.5703125" style="3" customWidth="1"/>
    <col min="10249" max="10249" width="33.85546875" style="3" customWidth="1"/>
    <col min="10250" max="10250" width="9.28515625" style="3" customWidth="1"/>
    <col min="10251" max="10251" width="7.42578125" style="3" customWidth="1"/>
    <col min="10252" max="10252" width="9.28515625" style="3" customWidth="1"/>
    <col min="10253" max="10253" width="12.42578125" style="3" customWidth="1"/>
    <col min="10254" max="10254" width="8.85546875" style="3" customWidth="1"/>
    <col min="10255" max="10495" width="9.140625" style="3"/>
    <col min="10496" max="10496" width="10.85546875" style="3" bestFit="1" customWidth="1"/>
    <col min="10497" max="10497" width="5.85546875" style="3" customWidth="1"/>
    <col min="10498" max="10498" width="43.28515625" style="3" customWidth="1"/>
    <col min="10499" max="10499" width="8" style="3" customWidth="1"/>
    <col min="10500" max="10500" width="13.85546875" style="3" customWidth="1"/>
    <col min="10501" max="10501" width="15.5703125" style="3" customWidth="1"/>
    <col min="10502" max="10502" width="8.5703125" style="3" customWidth="1"/>
    <col min="10503" max="10503" width="11" style="3" customWidth="1"/>
    <col min="10504" max="10504" width="12.5703125" style="3" customWidth="1"/>
    <col min="10505" max="10505" width="33.85546875" style="3" customWidth="1"/>
    <col min="10506" max="10506" width="9.28515625" style="3" customWidth="1"/>
    <col min="10507" max="10507" width="7.42578125" style="3" customWidth="1"/>
    <col min="10508" max="10508" width="9.28515625" style="3" customWidth="1"/>
    <col min="10509" max="10509" width="12.42578125" style="3" customWidth="1"/>
    <col min="10510" max="10510" width="8.85546875" style="3" customWidth="1"/>
    <col min="10511" max="10751" width="9.140625" style="3"/>
    <col min="10752" max="10752" width="10.85546875" style="3" bestFit="1" customWidth="1"/>
    <col min="10753" max="10753" width="5.85546875" style="3" customWidth="1"/>
    <col min="10754" max="10754" width="43.28515625" style="3" customWidth="1"/>
    <col min="10755" max="10755" width="8" style="3" customWidth="1"/>
    <col min="10756" max="10756" width="13.85546875" style="3" customWidth="1"/>
    <col min="10757" max="10757" width="15.5703125" style="3" customWidth="1"/>
    <col min="10758" max="10758" width="8.5703125" style="3" customWidth="1"/>
    <col min="10759" max="10759" width="11" style="3" customWidth="1"/>
    <col min="10760" max="10760" width="12.5703125" style="3" customWidth="1"/>
    <col min="10761" max="10761" width="33.85546875" style="3" customWidth="1"/>
    <col min="10762" max="10762" width="9.28515625" style="3" customWidth="1"/>
    <col min="10763" max="10763" width="7.42578125" style="3" customWidth="1"/>
    <col min="10764" max="10764" width="9.28515625" style="3" customWidth="1"/>
    <col min="10765" max="10765" width="12.42578125" style="3" customWidth="1"/>
    <col min="10766" max="10766" width="8.85546875" style="3" customWidth="1"/>
    <col min="10767" max="11007" width="9.140625" style="3"/>
    <col min="11008" max="11008" width="10.85546875" style="3" bestFit="1" customWidth="1"/>
    <col min="11009" max="11009" width="5.85546875" style="3" customWidth="1"/>
    <col min="11010" max="11010" width="43.28515625" style="3" customWidth="1"/>
    <col min="11011" max="11011" width="8" style="3" customWidth="1"/>
    <col min="11012" max="11012" width="13.85546875" style="3" customWidth="1"/>
    <col min="11013" max="11013" width="15.5703125" style="3" customWidth="1"/>
    <col min="11014" max="11014" width="8.5703125" style="3" customWidth="1"/>
    <col min="11015" max="11015" width="11" style="3" customWidth="1"/>
    <col min="11016" max="11016" width="12.5703125" style="3" customWidth="1"/>
    <col min="11017" max="11017" width="33.85546875" style="3" customWidth="1"/>
    <col min="11018" max="11018" width="9.28515625" style="3" customWidth="1"/>
    <col min="11019" max="11019" width="7.42578125" style="3" customWidth="1"/>
    <col min="11020" max="11020" width="9.28515625" style="3" customWidth="1"/>
    <col min="11021" max="11021" width="12.42578125" style="3" customWidth="1"/>
    <col min="11022" max="11022" width="8.85546875" style="3" customWidth="1"/>
    <col min="11023" max="11263" width="9.140625" style="3"/>
    <col min="11264" max="11264" width="10.85546875" style="3" bestFit="1" customWidth="1"/>
    <col min="11265" max="11265" width="5.85546875" style="3" customWidth="1"/>
    <col min="11266" max="11266" width="43.28515625" style="3" customWidth="1"/>
    <col min="11267" max="11267" width="8" style="3" customWidth="1"/>
    <col min="11268" max="11268" width="13.85546875" style="3" customWidth="1"/>
    <col min="11269" max="11269" width="15.5703125" style="3" customWidth="1"/>
    <col min="11270" max="11270" width="8.5703125" style="3" customWidth="1"/>
    <col min="11271" max="11271" width="11" style="3" customWidth="1"/>
    <col min="11272" max="11272" width="12.5703125" style="3" customWidth="1"/>
    <col min="11273" max="11273" width="33.85546875" style="3" customWidth="1"/>
    <col min="11274" max="11274" width="9.28515625" style="3" customWidth="1"/>
    <col min="11275" max="11275" width="7.42578125" style="3" customWidth="1"/>
    <col min="11276" max="11276" width="9.28515625" style="3" customWidth="1"/>
    <col min="11277" max="11277" width="12.42578125" style="3" customWidth="1"/>
    <col min="11278" max="11278" width="8.85546875" style="3" customWidth="1"/>
    <col min="11279" max="11519" width="9.140625" style="3"/>
    <col min="11520" max="11520" width="10.85546875" style="3" bestFit="1" customWidth="1"/>
    <col min="11521" max="11521" width="5.85546875" style="3" customWidth="1"/>
    <col min="11522" max="11522" width="43.28515625" style="3" customWidth="1"/>
    <col min="11523" max="11523" width="8" style="3" customWidth="1"/>
    <col min="11524" max="11524" width="13.85546875" style="3" customWidth="1"/>
    <col min="11525" max="11525" width="15.5703125" style="3" customWidth="1"/>
    <col min="11526" max="11526" width="8.5703125" style="3" customWidth="1"/>
    <col min="11527" max="11527" width="11" style="3" customWidth="1"/>
    <col min="11528" max="11528" width="12.5703125" style="3" customWidth="1"/>
    <col min="11529" max="11529" width="33.85546875" style="3" customWidth="1"/>
    <col min="11530" max="11530" width="9.28515625" style="3" customWidth="1"/>
    <col min="11531" max="11531" width="7.42578125" style="3" customWidth="1"/>
    <col min="11532" max="11532" width="9.28515625" style="3" customWidth="1"/>
    <col min="11533" max="11533" width="12.42578125" style="3" customWidth="1"/>
    <col min="11534" max="11534" width="8.85546875" style="3" customWidth="1"/>
    <col min="11535" max="11775" width="9.140625" style="3"/>
    <col min="11776" max="11776" width="10.85546875" style="3" bestFit="1" customWidth="1"/>
    <col min="11777" max="11777" width="5.85546875" style="3" customWidth="1"/>
    <col min="11778" max="11778" width="43.28515625" style="3" customWidth="1"/>
    <col min="11779" max="11779" width="8" style="3" customWidth="1"/>
    <col min="11780" max="11780" width="13.85546875" style="3" customWidth="1"/>
    <col min="11781" max="11781" width="15.5703125" style="3" customWidth="1"/>
    <col min="11782" max="11782" width="8.5703125" style="3" customWidth="1"/>
    <col min="11783" max="11783" width="11" style="3" customWidth="1"/>
    <col min="11784" max="11784" width="12.5703125" style="3" customWidth="1"/>
    <col min="11785" max="11785" width="33.85546875" style="3" customWidth="1"/>
    <col min="11786" max="11786" width="9.28515625" style="3" customWidth="1"/>
    <col min="11787" max="11787" width="7.42578125" style="3" customWidth="1"/>
    <col min="11788" max="11788" width="9.28515625" style="3" customWidth="1"/>
    <col min="11789" max="11789" width="12.42578125" style="3" customWidth="1"/>
    <col min="11790" max="11790" width="8.85546875" style="3" customWidth="1"/>
    <col min="11791" max="12031" width="9.140625" style="3"/>
    <col min="12032" max="12032" width="10.85546875" style="3" bestFit="1" customWidth="1"/>
    <col min="12033" max="12033" width="5.85546875" style="3" customWidth="1"/>
    <col min="12034" max="12034" width="43.28515625" style="3" customWidth="1"/>
    <col min="12035" max="12035" width="8" style="3" customWidth="1"/>
    <col min="12036" max="12036" width="13.85546875" style="3" customWidth="1"/>
    <col min="12037" max="12037" width="15.5703125" style="3" customWidth="1"/>
    <col min="12038" max="12038" width="8.5703125" style="3" customWidth="1"/>
    <col min="12039" max="12039" width="11" style="3" customWidth="1"/>
    <col min="12040" max="12040" width="12.5703125" style="3" customWidth="1"/>
    <col min="12041" max="12041" width="33.85546875" style="3" customWidth="1"/>
    <col min="12042" max="12042" width="9.28515625" style="3" customWidth="1"/>
    <col min="12043" max="12043" width="7.42578125" style="3" customWidth="1"/>
    <col min="12044" max="12044" width="9.28515625" style="3" customWidth="1"/>
    <col min="12045" max="12045" width="12.42578125" style="3" customWidth="1"/>
    <col min="12046" max="12046" width="8.85546875" style="3" customWidth="1"/>
    <col min="12047" max="12287" width="9.140625" style="3"/>
    <col min="12288" max="12288" width="10.85546875" style="3" bestFit="1" customWidth="1"/>
    <col min="12289" max="12289" width="5.85546875" style="3" customWidth="1"/>
    <col min="12290" max="12290" width="43.28515625" style="3" customWidth="1"/>
    <col min="12291" max="12291" width="8" style="3" customWidth="1"/>
    <col min="12292" max="12292" width="13.85546875" style="3" customWidth="1"/>
    <col min="12293" max="12293" width="15.5703125" style="3" customWidth="1"/>
    <col min="12294" max="12294" width="8.5703125" style="3" customWidth="1"/>
    <col min="12295" max="12295" width="11" style="3" customWidth="1"/>
    <col min="12296" max="12296" width="12.5703125" style="3" customWidth="1"/>
    <col min="12297" max="12297" width="33.85546875" style="3" customWidth="1"/>
    <col min="12298" max="12298" width="9.28515625" style="3" customWidth="1"/>
    <col min="12299" max="12299" width="7.42578125" style="3" customWidth="1"/>
    <col min="12300" max="12300" width="9.28515625" style="3" customWidth="1"/>
    <col min="12301" max="12301" width="12.42578125" style="3" customWidth="1"/>
    <col min="12302" max="12302" width="8.85546875" style="3" customWidth="1"/>
    <col min="12303" max="12543" width="9.140625" style="3"/>
    <col min="12544" max="12544" width="10.85546875" style="3" bestFit="1" customWidth="1"/>
    <col min="12545" max="12545" width="5.85546875" style="3" customWidth="1"/>
    <col min="12546" max="12546" width="43.28515625" style="3" customWidth="1"/>
    <col min="12547" max="12547" width="8" style="3" customWidth="1"/>
    <col min="12548" max="12548" width="13.85546875" style="3" customWidth="1"/>
    <col min="12549" max="12549" width="15.5703125" style="3" customWidth="1"/>
    <col min="12550" max="12550" width="8.5703125" style="3" customWidth="1"/>
    <col min="12551" max="12551" width="11" style="3" customWidth="1"/>
    <col min="12552" max="12552" width="12.5703125" style="3" customWidth="1"/>
    <col min="12553" max="12553" width="33.85546875" style="3" customWidth="1"/>
    <col min="12554" max="12554" width="9.28515625" style="3" customWidth="1"/>
    <col min="12555" max="12555" width="7.42578125" style="3" customWidth="1"/>
    <col min="12556" max="12556" width="9.28515625" style="3" customWidth="1"/>
    <col min="12557" max="12557" width="12.42578125" style="3" customWidth="1"/>
    <col min="12558" max="12558" width="8.85546875" style="3" customWidth="1"/>
    <col min="12559" max="12799" width="9.140625" style="3"/>
    <col min="12800" max="12800" width="10.85546875" style="3" bestFit="1" customWidth="1"/>
    <col min="12801" max="12801" width="5.85546875" style="3" customWidth="1"/>
    <col min="12802" max="12802" width="43.28515625" style="3" customWidth="1"/>
    <col min="12803" max="12803" width="8" style="3" customWidth="1"/>
    <col min="12804" max="12804" width="13.85546875" style="3" customWidth="1"/>
    <col min="12805" max="12805" width="15.5703125" style="3" customWidth="1"/>
    <col min="12806" max="12806" width="8.5703125" style="3" customWidth="1"/>
    <col min="12807" max="12807" width="11" style="3" customWidth="1"/>
    <col min="12808" max="12808" width="12.5703125" style="3" customWidth="1"/>
    <col min="12809" max="12809" width="33.85546875" style="3" customWidth="1"/>
    <col min="12810" max="12810" width="9.28515625" style="3" customWidth="1"/>
    <col min="12811" max="12811" width="7.42578125" style="3" customWidth="1"/>
    <col min="12812" max="12812" width="9.28515625" style="3" customWidth="1"/>
    <col min="12813" max="12813" width="12.42578125" style="3" customWidth="1"/>
    <col min="12814" max="12814" width="8.85546875" style="3" customWidth="1"/>
    <col min="12815" max="13055" width="9.140625" style="3"/>
    <col min="13056" max="13056" width="10.85546875" style="3" bestFit="1" customWidth="1"/>
    <col min="13057" max="13057" width="5.85546875" style="3" customWidth="1"/>
    <col min="13058" max="13058" width="43.28515625" style="3" customWidth="1"/>
    <col min="13059" max="13059" width="8" style="3" customWidth="1"/>
    <col min="13060" max="13060" width="13.85546875" style="3" customWidth="1"/>
    <col min="13061" max="13061" width="15.5703125" style="3" customWidth="1"/>
    <col min="13062" max="13062" width="8.5703125" style="3" customWidth="1"/>
    <col min="13063" max="13063" width="11" style="3" customWidth="1"/>
    <col min="13064" max="13064" width="12.5703125" style="3" customWidth="1"/>
    <col min="13065" max="13065" width="33.85546875" style="3" customWidth="1"/>
    <col min="13066" max="13066" width="9.28515625" style="3" customWidth="1"/>
    <col min="13067" max="13067" width="7.42578125" style="3" customWidth="1"/>
    <col min="13068" max="13068" width="9.28515625" style="3" customWidth="1"/>
    <col min="13069" max="13069" width="12.42578125" style="3" customWidth="1"/>
    <col min="13070" max="13070" width="8.85546875" style="3" customWidth="1"/>
    <col min="13071" max="13311" width="9.140625" style="3"/>
    <col min="13312" max="13312" width="10.85546875" style="3" bestFit="1" customWidth="1"/>
    <col min="13313" max="13313" width="5.85546875" style="3" customWidth="1"/>
    <col min="13314" max="13314" width="43.28515625" style="3" customWidth="1"/>
    <col min="13315" max="13315" width="8" style="3" customWidth="1"/>
    <col min="13316" max="13316" width="13.85546875" style="3" customWidth="1"/>
    <col min="13317" max="13317" width="15.5703125" style="3" customWidth="1"/>
    <col min="13318" max="13318" width="8.5703125" style="3" customWidth="1"/>
    <col min="13319" max="13319" width="11" style="3" customWidth="1"/>
    <col min="13320" max="13320" width="12.5703125" style="3" customWidth="1"/>
    <col min="13321" max="13321" width="33.85546875" style="3" customWidth="1"/>
    <col min="13322" max="13322" width="9.28515625" style="3" customWidth="1"/>
    <col min="13323" max="13323" width="7.42578125" style="3" customWidth="1"/>
    <col min="13324" max="13324" width="9.28515625" style="3" customWidth="1"/>
    <col min="13325" max="13325" width="12.42578125" style="3" customWidth="1"/>
    <col min="13326" max="13326" width="8.85546875" style="3" customWidth="1"/>
    <col min="13327" max="13567" width="9.140625" style="3"/>
    <col min="13568" max="13568" width="10.85546875" style="3" bestFit="1" customWidth="1"/>
    <col min="13569" max="13569" width="5.85546875" style="3" customWidth="1"/>
    <col min="13570" max="13570" width="43.28515625" style="3" customWidth="1"/>
    <col min="13571" max="13571" width="8" style="3" customWidth="1"/>
    <col min="13572" max="13572" width="13.85546875" style="3" customWidth="1"/>
    <col min="13573" max="13573" width="15.5703125" style="3" customWidth="1"/>
    <col min="13574" max="13574" width="8.5703125" style="3" customWidth="1"/>
    <col min="13575" max="13575" width="11" style="3" customWidth="1"/>
    <col min="13576" max="13576" width="12.5703125" style="3" customWidth="1"/>
    <col min="13577" max="13577" width="33.85546875" style="3" customWidth="1"/>
    <col min="13578" max="13578" width="9.28515625" style="3" customWidth="1"/>
    <col min="13579" max="13579" width="7.42578125" style="3" customWidth="1"/>
    <col min="13580" max="13580" width="9.28515625" style="3" customWidth="1"/>
    <col min="13581" max="13581" width="12.42578125" style="3" customWidth="1"/>
    <col min="13582" max="13582" width="8.85546875" style="3" customWidth="1"/>
    <col min="13583" max="13823" width="9.140625" style="3"/>
    <col min="13824" max="13824" width="10.85546875" style="3" bestFit="1" customWidth="1"/>
    <col min="13825" max="13825" width="5.85546875" style="3" customWidth="1"/>
    <col min="13826" max="13826" width="43.28515625" style="3" customWidth="1"/>
    <col min="13827" max="13827" width="8" style="3" customWidth="1"/>
    <col min="13828" max="13828" width="13.85546875" style="3" customWidth="1"/>
    <col min="13829" max="13829" width="15.5703125" style="3" customWidth="1"/>
    <col min="13830" max="13830" width="8.5703125" style="3" customWidth="1"/>
    <col min="13831" max="13831" width="11" style="3" customWidth="1"/>
    <col min="13832" max="13832" width="12.5703125" style="3" customWidth="1"/>
    <col min="13833" max="13833" width="33.85546875" style="3" customWidth="1"/>
    <col min="13834" max="13834" width="9.28515625" style="3" customWidth="1"/>
    <col min="13835" max="13835" width="7.42578125" style="3" customWidth="1"/>
    <col min="13836" max="13836" width="9.28515625" style="3" customWidth="1"/>
    <col min="13837" max="13837" width="12.42578125" style="3" customWidth="1"/>
    <col min="13838" max="13838" width="8.85546875" style="3" customWidth="1"/>
    <col min="13839" max="14079" width="9.140625" style="3"/>
    <col min="14080" max="14080" width="10.85546875" style="3" bestFit="1" customWidth="1"/>
    <col min="14081" max="14081" width="5.85546875" style="3" customWidth="1"/>
    <col min="14082" max="14082" width="43.28515625" style="3" customWidth="1"/>
    <col min="14083" max="14083" width="8" style="3" customWidth="1"/>
    <col min="14084" max="14084" width="13.85546875" style="3" customWidth="1"/>
    <col min="14085" max="14085" width="15.5703125" style="3" customWidth="1"/>
    <col min="14086" max="14086" width="8.5703125" style="3" customWidth="1"/>
    <col min="14087" max="14087" width="11" style="3" customWidth="1"/>
    <col min="14088" max="14088" width="12.5703125" style="3" customWidth="1"/>
    <col min="14089" max="14089" width="33.85546875" style="3" customWidth="1"/>
    <col min="14090" max="14090" width="9.28515625" style="3" customWidth="1"/>
    <col min="14091" max="14091" width="7.42578125" style="3" customWidth="1"/>
    <col min="14092" max="14092" width="9.28515625" style="3" customWidth="1"/>
    <col min="14093" max="14093" width="12.42578125" style="3" customWidth="1"/>
    <col min="14094" max="14094" width="8.85546875" style="3" customWidth="1"/>
    <col min="14095" max="14335" width="9.140625" style="3"/>
    <col min="14336" max="14336" width="10.85546875" style="3" bestFit="1" customWidth="1"/>
    <col min="14337" max="14337" width="5.85546875" style="3" customWidth="1"/>
    <col min="14338" max="14338" width="43.28515625" style="3" customWidth="1"/>
    <col min="14339" max="14339" width="8" style="3" customWidth="1"/>
    <col min="14340" max="14340" width="13.85546875" style="3" customWidth="1"/>
    <col min="14341" max="14341" width="15.5703125" style="3" customWidth="1"/>
    <col min="14342" max="14342" width="8.5703125" style="3" customWidth="1"/>
    <col min="14343" max="14343" width="11" style="3" customWidth="1"/>
    <col min="14344" max="14344" width="12.5703125" style="3" customWidth="1"/>
    <col min="14345" max="14345" width="33.85546875" style="3" customWidth="1"/>
    <col min="14346" max="14346" width="9.28515625" style="3" customWidth="1"/>
    <col min="14347" max="14347" width="7.42578125" style="3" customWidth="1"/>
    <col min="14348" max="14348" width="9.28515625" style="3" customWidth="1"/>
    <col min="14349" max="14349" width="12.42578125" style="3" customWidth="1"/>
    <col min="14350" max="14350" width="8.85546875" style="3" customWidth="1"/>
    <col min="14351" max="14591" width="9.140625" style="3"/>
    <col min="14592" max="14592" width="10.85546875" style="3" bestFit="1" customWidth="1"/>
    <col min="14593" max="14593" width="5.85546875" style="3" customWidth="1"/>
    <col min="14594" max="14594" width="43.28515625" style="3" customWidth="1"/>
    <col min="14595" max="14595" width="8" style="3" customWidth="1"/>
    <col min="14596" max="14596" width="13.85546875" style="3" customWidth="1"/>
    <col min="14597" max="14597" width="15.5703125" style="3" customWidth="1"/>
    <col min="14598" max="14598" width="8.5703125" style="3" customWidth="1"/>
    <col min="14599" max="14599" width="11" style="3" customWidth="1"/>
    <col min="14600" max="14600" width="12.5703125" style="3" customWidth="1"/>
    <col min="14601" max="14601" width="33.85546875" style="3" customWidth="1"/>
    <col min="14602" max="14602" width="9.28515625" style="3" customWidth="1"/>
    <col min="14603" max="14603" width="7.42578125" style="3" customWidth="1"/>
    <col min="14604" max="14604" width="9.28515625" style="3" customWidth="1"/>
    <col min="14605" max="14605" width="12.42578125" style="3" customWidth="1"/>
    <col min="14606" max="14606" width="8.85546875" style="3" customWidth="1"/>
    <col min="14607" max="14847" width="9.140625" style="3"/>
    <col min="14848" max="14848" width="10.85546875" style="3" bestFit="1" customWidth="1"/>
    <col min="14849" max="14849" width="5.85546875" style="3" customWidth="1"/>
    <col min="14850" max="14850" width="43.28515625" style="3" customWidth="1"/>
    <col min="14851" max="14851" width="8" style="3" customWidth="1"/>
    <col min="14852" max="14852" width="13.85546875" style="3" customWidth="1"/>
    <col min="14853" max="14853" width="15.5703125" style="3" customWidth="1"/>
    <col min="14854" max="14854" width="8.5703125" style="3" customWidth="1"/>
    <col min="14855" max="14855" width="11" style="3" customWidth="1"/>
    <col min="14856" max="14856" width="12.5703125" style="3" customWidth="1"/>
    <col min="14857" max="14857" width="33.85546875" style="3" customWidth="1"/>
    <col min="14858" max="14858" width="9.28515625" style="3" customWidth="1"/>
    <col min="14859" max="14859" width="7.42578125" style="3" customWidth="1"/>
    <col min="14860" max="14860" width="9.28515625" style="3" customWidth="1"/>
    <col min="14861" max="14861" width="12.42578125" style="3" customWidth="1"/>
    <col min="14862" max="14862" width="8.85546875" style="3" customWidth="1"/>
    <col min="14863" max="15103" width="9.140625" style="3"/>
    <col min="15104" max="15104" width="10.85546875" style="3" bestFit="1" customWidth="1"/>
    <col min="15105" max="15105" width="5.85546875" style="3" customWidth="1"/>
    <col min="15106" max="15106" width="43.28515625" style="3" customWidth="1"/>
    <col min="15107" max="15107" width="8" style="3" customWidth="1"/>
    <col min="15108" max="15108" width="13.85546875" style="3" customWidth="1"/>
    <col min="15109" max="15109" width="15.5703125" style="3" customWidth="1"/>
    <col min="15110" max="15110" width="8.5703125" style="3" customWidth="1"/>
    <col min="15111" max="15111" width="11" style="3" customWidth="1"/>
    <col min="15112" max="15112" width="12.5703125" style="3" customWidth="1"/>
    <col min="15113" max="15113" width="33.85546875" style="3" customWidth="1"/>
    <col min="15114" max="15114" width="9.28515625" style="3" customWidth="1"/>
    <col min="15115" max="15115" width="7.42578125" style="3" customWidth="1"/>
    <col min="15116" max="15116" width="9.28515625" style="3" customWidth="1"/>
    <col min="15117" max="15117" width="12.42578125" style="3" customWidth="1"/>
    <col min="15118" max="15118" width="8.85546875" style="3" customWidth="1"/>
    <col min="15119" max="15359" width="9.140625" style="3"/>
    <col min="15360" max="15360" width="10.85546875" style="3" bestFit="1" customWidth="1"/>
    <col min="15361" max="15361" width="5.85546875" style="3" customWidth="1"/>
    <col min="15362" max="15362" width="43.28515625" style="3" customWidth="1"/>
    <col min="15363" max="15363" width="8" style="3" customWidth="1"/>
    <col min="15364" max="15364" width="13.85546875" style="3" customWidth="1"/>
    <col min="15365" max="15365" width="15.5703125" style="3" customWidth="1"/>
    <col min="15366" max="15366" width="8.5703125" style="3" customWidth="1"/>
    <col min="15367" max="15367" width="11" style="3" customWidth="1"/>
    <col min="15368" max="15368" width="12.5703125" style="3" customWidth="1"/>
    <col min="15369" max="15369" width="33.85546875" style="3" customWidth="1"/>
    <col min="15370" max="15370" width="9.28515625" style="3" customWidth="1"/>
    <col min="15371" max="15371" width="7.42578125" style="3" customWidth="1"/>
    <col min="15372" max="15372" width="9.28515625" style="3" customWidth="1"/>
    <col min="15373" max="15373" width="12.42578125" style="3" customWidth="1"/>
    <col min="15374" max="15374" width="8.85546875" style="3" customWidth="1"/>
    <col min="15375" max="15615" width="9.140625" style="3"/>
    <col min="15616" max="15616" width="10.85546875" style="3" bestFit="1" customWidth="1"/>
    <col min="15617" max="15617" width="5.85546875" style="3" customWidth="1"/>
    <col min="15618" max="15618" width="43.28515625" style="3" customWidth="1"/>
    <col min="15619" max="15619" width="8" style="3" customWidth="1"/>
    <col min="15620" max="15620" width="13.85546875" style="3" customWidth="1"/>
    <col min="15621" max="15621" width="15.5703125" style="3" customWidth="1"/>
    <col min="15622" max="15622" width="8.5703125" style="3" customWidth="1"/>
    <col min="15623" max="15623" width="11" style="3" customWidth="1"/>
    <col min="15624" max="15624" width="12.5703125" style="3" customWidth="1"/>
    <col min="15625" max="15625" width="33.85546875" style="3" customWidth="1"/>
    <col min="15626" max="15626" width="9.28515625" style="3" customWidth="1"/>
    <col min="15627" max="15627" width="7.42578125" style="3" customWidth="1"/>
    <col min="15628" max="15628" width="9.28515625" style="3" customWidth="1"/>
    <col min="15629" max="15629" width="12.42578125" style="3" customWidth="1"/>
    <col min="15630" max="15630" width="8.85546875" style="3" customWidth="1"/>
    <col min="15631" max="15871" width="9.140625" style="3"/>
    <col min="15872" max="15872" width="10.85546875" style="3" bestFit="1" customWidth="1"/>
    <col min="15873" max="15873" width="5.85546875" style="3" customWidth="1"/>
    <col min="15874" max="15874" width="43.28515625" style="3" customWidth="1"/>
    <col min="15875" max="15875" width="8" style="3" customWidth="1"/>
    <col min="15876" max="15876" width="13.85546875" style="3" customWidth="1"/>
    <col min="15877" max="15877" width="15.5703125" style="3" customWidth="1"/>
    <col min="15878" max="15878" width="8.5703125" style="3" customWidth="1"/>
    <col min="15879" max="15879" width="11" style="3" customWidth="1"/>
    <col min="15880" max="15880" width="12.5703125" style="3" customWidth="1"/>
    <col min="15881" max="15881" width="33.85546875" style="3" customWidth="1"/>
    <col min="15882" max="15882" width="9.28515625" style="3" customWidth="1"/>
    <col min="15883" max="15883" width="7.42578125" style="3" customWidth="1"/>
    <col min="15884" max="15884" width="9.28515625" style="3" customWidth="1"/>
    <col min="15885" max="15885" width="12.42578125" style="3" customWidth="1"/>
    <col min="15886" max="15886" width="8.85546875" style="3" customWidth="1"/>
    <col min="15887" max="16127" width="9.140625" style="3"/>
    <col min="16128" max="16128" width="10.85546875" style="3" bestFit="1" customWidth="1"/>
    <col min="16129" max="16129" width="5.85546875" style="3" customWidth="1"/>
    <col min="16130" max="16130" width="43.28515625" style="3" customWidth="1"/>
    <col min="16131" max="16131" width="8" style="3" customWidth="1"/>
    <col min="16132" max="16132" width="13.85546875" style="3" customWidth="1"/>
    <col min="16133" max="16133" width="15.5703125" style="3" customWidth="1"/>
    <col min="16134" max="16134" width="8.5703125" style="3" customWidth="1"/>
    <col min="16135" max="16135" width="11" style="3" customWidth="1"/>
    <col min="16136" max="16136" width="12.5703125" style="3" customWidth="1"/>
    <col min="16137" max="16137" width="33.85546875" style="3" customWidth="1"/>
    <col min="16138" max="16138" width="9.28515625" style="3" customWidth="1"/>
    <col min="16139" max="16139" width="7.42578125" style="3" customWidth="1"/>
    <col min="16140" max="16140" width="9.28515625" style="3" customWidth="1"/>
    <col min="16141" max="16141" width="12.42578125" style="3" customWidth="1"/>
    <col min="16142" max="16142" width="8.85546875" style="3" customWidth="1"/>
    <col min="16143" max="16384" width="9.140625" style="3"/>
  </cols>
  <sheetData>
    <row r="2" spans="1:39" ht="18.75">
      <c r="N2" s="134"/>
    </row>
    <row r="3" spans="1:39" ht="23.25">
      <c r="B3" s="613" t="s">
        <v>662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</row>
    <row r="5" spans="1:39" ht="33.75" customHeight="1">
      <c r="B5" s="614" t="s">
        <v>0</v>
      </c>
      <c r="C5" s="615" t="s">
        <v>1</v>
      </c>
      <c r="D5" s="616" t="s">
        <v>664</v>
      </c>
      <c r="E5" s="617"/>
      <c r="F5" s="617"/>
      <c r="G5" s="617"/>
      <c r="H5" s="618"/>
      <c r="I5" s="616" t="s">
        <v>2</v>
      </c>
      <c r="J5" s="617"/>
      <c r="K5" s="617"/>
      <c r="L5" s="617"/>
      <c r="M5" s="617"/>
      <c r="N5" s="618"/>
    </row>
    <row r="6" spans="1:39" ht="128.25" customHeight="1">
      <c r="B6" s="614"/>
      <c r="C6" s="615"/>
      <c r="D6" s="7" t="s">
        <v>3</v>
      </c>
      <c r="E6" s="8" t="s">
        <v>4</v>
      </c>
      <c r="F6" s="8" t="s">
        <v>5</v>
      </c>
      <c r="G6" s="8" t="s">
        <v>6</v>
      </c>
      <c r="H6" s="384" t="s">
        <v>7</v>
      </c>
      <c r="I6" s="7" t="s">
        <v>8</v>
      </c>
      <c r="J6" s="7" t="s">
        <v>9</v>
      </c>
      <c r="K6" s="8" t="s">
        <v>10</v>
      </c>
      <c r="L6" s="8" t="s">
        <v>11</v>
      </c>
      <c r="M6" s="385" t="s">
        <v>381</v>
      </c>
      <c r="N6" s="386" t="s">
        <v>12</v>
      </c>
    </row>
    <row r="7" spans="1:39" ht="38.25" customHeight="1">
      <c r="B7" s="211" t="s">
        <v>13</v>
      </c>
      <c r="C7" s="595" t="s">
        <v>14</v>
      </c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7"/>
    </row>
    <row r="8" spans="1:39" s="155" customFormat="1" ht="33" customHeight="1">
      <c r="A8" s="153"/>
      <c r="B8" s="154"/>
      <c r="C8" s="589" t="s">
        <v>281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1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</row>
    <row r="9" spans="1:39" s="18" customFormat="1" ht="107.25" hidden="1" customHeight="1">
      <c r="A9" s="12"/>
      <c r="B9" s="13"/>
      <c r="C9" s="14"/>
      <c r="D9" s="15"/>
      <c r="E9" s="16"/>
      <c r="F9" s="16"/>
      <c r="G9" s="103"/>
      <c r="H9" s="103"/>
      <c r="I9" s="14" t="s">
        <v>15</v>
      </c>
      <c r="J9" s="15" t="s">
        <v>16</v>
      </c>
      <c r="K9" s="15">
        <v>82.2</v>
      </c>
      <c r="L9" s="15">
        <v>87</v>
      </c>
      <c r="M9" s="15">
        <f>L9/K9</f>
        <v>1.0583941605839415</v>
      </c>
      <c r="N9" s="17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s="18" customFormat="1" ht="82.5" hidden="1" customHeight="1">
      <c r="A10" s="12"/>
      <c r="B10" s="13"/>
      <c r="C10" s="14"/>
      <c r="D10" s="15"/>
      <c r="E10" s="16"/>
      <c r="F10" s="16"/>
      <c r="G10" s="103"/>
      <c r="H10" s="103"/>
      <c r="I10" s="14" t="s">
        <v>17</v>
      </c>
      <c r="J10" s="15" t="s">
        <v>16</v>
      </c>
      <c r="K10" s="15">
        <v>100</v>
      </c>
      <c r="L10" s="15">
        <v>101.04</v>
      </c>
      <c r="M10" s="15">
        <f>L10/K10</f>
        <v>1.0104</v>
      </c>
      <c r="N10" s="17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s="18" customFormat="1" ht="89.25" hidden="1">
      <c r="A11" s="12"/>
      <c r="B11" s="13"/>
      <c r="C11" s="14"/>
      <c r="D11" s="15"/>
      <c r="E11" s="16"/>
      <c r="F11" s="16"/>
      <c r="G11" s="103"/>
      <c r="H11" s="103"/>
      <c r="I11" s="14" t="s">
        <v>18</v>
      </c>
      <c r="J11" s="15" t="s">
        <v>16</v>
      </c>
      <c r="K11" s="15">
        <v>100</v>
      </c>
      <c r="L11" s="15">
        <v>101.42</v>
      </c>
      <c r="M11" s="15">
        <f>L11/K11</f>
        <v>1.0142</v>
      </c>
      <c r="N11" s="17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15.75" hidden="1" customHeight="1">
      <c r="A12" s="10"/>
      <c r="B12" s="19"/>
      <c r="C12" s="311"/>
      <c r="D12" s="20"/>
      <c r="E12" s="20"/>
      <c r="F12" s="20"/>
      <c r="G12" s="104"/>
      <c r="H12" s="104"/>
      <c r="I12" s="21"/>
      <c r="J12" s="21"/>
      <c r="K12" s="21"/>
      <c r="L12" s="21"/>
      <c r="M12" s="22"/>
      <c r="N12" s="23"/>
    </row>
    <row r="13" spans="1:39" ht="32.25" customHeight="1">
      <c r="A13" s="10"/>
      <c r="B13" s="24" t="s">
        <v>668</v>
      </c>
      <c r="C13" s="559" t="s">
        <v>282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1"/>
    </row>
    <row r="14" spans="1:39" s="155" customFormat="1" ht="33.75" customHeight="1">
      <c r="A14" s="153"/>
      <c r="B14" s="154"/>
      <c r="C14" s="589" t="s">
        <v>674</v>
      </c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1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</row>
    <row r="15" spans="1:39" s="155" customFormat="1" ht="26.25" customHeight="1">
      <c r="A15" s="153"/>
      <c r="B15" s="154"/>
      <c r="C15" s="589" t="s">
        <v>283</v>
      </c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1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</row>
    <row r="16" spans="1:39" s="18" customFormat="1" ht="54.75" customHeight="1">
      <c r="A16" s="12"/>
      <c r="B16" s="13"/>
      <c r="C16" s="14" t="s">
        <v>562</v>
      </c>
      <c r="D16" s="417">
        <v>10</v>
      </c>
      <c r="E16" s="16">
        <v>18985800</v>
      </c>
      <c r="F16" s="16">
        <v>18985800</v>
      </c>
      <c r="G16" s="103">
        <f>F16/E16*100</f>
        <v>100</v>
      </c>
      <c r="H16" s="103"/>
      <c r="I16" s="14" t="s">
        <v>284</v>
      </c>
      <c r="J16" s="15" t="s">
        <v>16</v>
      </c>
      <c r="K16" s="15">
        <v>100</v>
      </c>
      <c r="L16" s="15">
        <v>100</v>
      </c>
      <c r="M16" s="15">
        <f>L16/K16*100</f>
        <v>100</v>
      </c>
      <c r="N16" s="17">
        <v>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s="18" customFormat="1" ht="149.25" customHeight="1">
      <c r="A17" s="12"/>
      <c r="B17" s="13"/>
      <c r="C17" s="475" t="s">
        <v>666</v>
      </c>
      <c r="D17" s="417">
        <v>10</v>
      </c>
      <c r="E17" s="16">
        <v>27300</v>
      </c>
      <c r="F17" s="16">
        <v>27300</v>
      </c>
      <c r="G17" s="103">
        <f t="shared" ref="G17:G31" si="0">F17/E17*100</f>
        <v>100</v>
      </c>
      <c r="H17" s="103"/>
      <c r="I17" s="14" t="s">
        <v>285</v>
      </c>
      <c r="J17" s="15" t="s">
        <v>16</v>
      </c>
      <c r="K17" s="15">
        <v>100</v>
      </c>
      <c r="L17" s="15">
        <v>100</v>
      </c>
      <c r="M17" s="15">
        <f t="shared" ref="M17:M19" si="1">L17/K17*100</f>
        <v>100</v>
      </c>
      <c r="N17" s="17">
        <v>1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s="18" customFormat="1" ht="66.75" customHeight="1">
      <c r="A18" s="12"/>
      <c r="B18" s="13"/>
      <c r="C18" s="14" t="s">
        <v>563</v>
      </c>
      <c r="D18" s="417">
        <v>10</v>
      </c>
      <c r="E18" s="16">
        <v>161500</v>
      </c>
      <c r="F18" s="16">
        <v>161500</v>
      </c>
      <c r="G18" s="103">
        <f t="shared" si="0"/>
        <v>100</v>
      </c>
      <c r="H18" s="103"/>
      <c r="I18" s="14" t="s">
        <v>286</v>
      </c>
      <c r="J18" s="15" t="s">
        <v>16</v>
      </c>
      <c r="K18" s="15">
        <v>100</v>
      </c>
      <c r="L18" s="15">
        <v>100</v>
      </c>
      <c r="M18" s="15">
        <f t="shared" si="1"/>
        <v>100</v>
      </c>
      <c r="N18" s="17">
        <v>1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s="18" customFormat="1" ht="153" customHeight="1">
      <c r="A19" s="12"/>
      <c r="B19" s="13"/>
      <c r="C19" s="475" t="s">
        <v>564</v>
      </c>
      <c r="D19" s="417">
        <v>10</v>
      </c>
      <c r="E19" s="16">
        <v>13386770</v>
      </c>
      <c r="F19" s="16">
        <v>13386770</v>
      </c>
      <c r="G19" s="103">
        <f t="shared" si="0"/>
        <v>100</v>
      </c>
      <c r="H19" s="103"/>
      <c r="I19" s="14" t="s">
        <v>287</v>
      </c>
      <c r="J19" s="15" t="s">
        <v>16</v>
      </c>
      <c r="K19" s="15">
        <v>100</v>
      </c>
      <c r="L19" s="15">
        <v>100</v>
      </c>
      <c r="M19" s="15">
        <f t="shared" si="1"/>
        <v>100</v>
      </c>
      <c r="N19" s="17">
        <v>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</row>
    <row r="20" spans="1:39" s="18" customFormat="1" ht="60.75" hidden="1" customHeight="1">
      <c r="A20" s="12"/>
      <c r="B20" s="13" t="s">
        <v>21</v>
      </c>
      <c r="C20" s="14" t="s">
        <v>22</v>
      </c>
      <c r="D20" s="15"/>
      <c r="E20" s="16">
        <f>SUM(E21:E22)</f>
        <v>490803.85</v>
      </c>
      <c r="F20" s="16">
        <f>SUM(F21:F22)</f>
        <v>478879.47</v>
      </c>
      <c r="G20" s="103">
        <f t="shared" si="0"/>
        <v>97.570438781195378</v>
      </c>
      <c r="H20" s="103"/>
      <c r="I20" s="14"/>
      <c r="J20" s="15"/>
      <c r="K20" s="15"/>
      <c r="L20" s="15"/>
      <c r="M20" s="15"/>
      <c r="N20" s="17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</row>
    <row r="21" spans="1:39" s="18" customFormat="1" hidden="1">
      <c r="A21" s="12"/>
      <c r="B21" s="13"/>
      <c r="C21" s="14"/>
      <c r="D21" s="15" t="s">
        <v>19</v>
      </c>
      <c r="E21" s="15">
        <v>86583.11</v>
      </c>
      <c r="F21" s="15">
        <f>54705.7+28176.36</f>
        <v>82882.06</v>
      </c>
      <c r="G21" s="103">
        <f t="shared" si="0"/>
        <v>95.725436519894004</v>
      </c>
      <c r="H21" s="103"/>
      <c r="I21" s="25"/>
      <c r="J21" s="25"/>
      <c r="K21" s="25"/>
      <c r="L21" s="25"/>
      <c r="M21" s="25"/>
      <c r="N21" s="17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39" s="18" customFormat="1" hidden="1">
      <c r="A22" s="12"/>
      <c r="B22" s="13"/>
      <c r="C22" s="14"/>
      <c r="D22" s="15" t="s">
        <v>20</v>
      </c>
      <c r="E22" s="15">
        <f>404220.74</f>
        <v>404220.74</v>
      </c>
      <c r="F22" s="15">
        <f>291696.49+104300.92</f>
        <v>395997.41</v>
      </c>
      <c r="G22" s="103">
        <f t="shared" si="0"/>
        <v>97.96563382670567</v>
      </c>
      <c r="H22" s="103"/>
      <c r="I22" s="14"/>
      <c r="J22" s="15"/>
      <c r="K22" s="15"/>
      <c r="L22" s="15"/>
      <c r="M22" s="15"/>
      <c r="N22" s="17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</row>
    <row r="23" spans="1:39" s="18" customFormat="1" ht="76.5" hidden="1">
      <c r="A23" s="12"/>
      <c r="B23" s="13" t="s">
        <v>23</v>
      </c>
      <c r="C23" s="14" t="s">
        <v>24</v>
      </c>
      <c r="D23" s="15"/>
      <c r="E23" s="16">
        <f>SUM(E24:E25)</f>
        <v>44511.590000000004</v>
      </c>
      <c r="F23" s="16">
        <f>SUM(F24:F25)</f>
        <v>43144.57</v>
      </c>
      <c r="G23" s="103">
        <f t="shared" si="0"/>
        <v>96.928844824460313</v>
      </c>
      <c r="H23" s="103"/>
      <c r="I23" s="14"/>
      <c r="J23" s="15"/>
      <c r="K23" s="15"/>
      <c r="L23" s="15"/>
      <c r="M23" s="15"/>
      <c r="N23" s="17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s="18" customFormat="1" hidden="1">
      <c r="A24" s="12"/>
      <c r="B24" s="13"/>
      <c r="C24" s="14"/>
      <c r="D24" s="15" t="s">
        <v>19</v>
      </c>
      <c r="E24" s="16">
        <v>5573.33</v>
      </c>
      <c r="F24" s="16">
        <v>5552.46</v>
      </c>
      <c r="G24" s="103">
        <f t="shared" si="0"/>
        <v>99.625538053551466</v>
      </c>
      <c r="H24" s="103"/>
      <c r="I24" s="14"/>
      <c r="J24" s="15"/>
      <c r="K24" s="15"/>
      <c r="L24" s="15"/>
      <c r="M24" s="15"/>
      <c r="N24" s="17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s="18" customFormat="1" hidden="1">
      <c r="A25" s="12"/>
      <c r="B25" s="13"/>
      <c r="C25" s="14"/>
      <c r="D25" s="15" t="s">
        <v>20</v>
      </c>
      <c r="E25" s="16">
        <v>38938.26</v>
      </c>
      <c r="F25" s="16">
        <v>37592.11</v>
      </c>
      <c r="G25" s="103">
        <f t="shared" si="0"/>
        <v>96.542860415437147</v>
      </c>
      <c r="H25" s="103"/>
      <c r="I25" s="14"/>
      <c r="J25" s="15"/>
      <c r="K25" s="15"/>
      <c r="L25" s="15"/>
      <c r="M25" s="15"/>
      <c r="N25" s="17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s="18" customFormat="1" ht="25.5" hidden="1">
      <c r="A26" s="12"/>
      <c r="B26" s="13" t="s">
        <v>25</v>
      </c>
      <c r="C26" s="14" t="s">
        <v>26</v>
      </c>
      <c r="E26" s="16">
        <f>SUM(E27:E28)</f>
        <v>25942388.440000001</v>
      </c>
      <c r="F26" s="16">
        <f>SUM(F27:F28)</f>
        <v>25934273.440000001</v>
      </c>
      <c r="G26" s="103">
        <f t="shared" si="0"/>
        <v>99.968719148513372</v>
      </c>
      <c r="H26" s="103"/>
      <c r="I26" s="14"/>
      <c r="J26" s="15"/>
      <c r="K26" s="15"/>
      <c r="L26" s="15"/>
      <c r="M26" s="15"/>
      <c r="N26" s="17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s="18" customFormat="1" hidden="1">
      <c r="A27" s="12"/>
      <c r="B27" s="13"/>
      <c r="C27" s="14"/>
      <c r="D27" s="15" t="s">
        <v>19</v>
      </c>
      <c r="E27" s="16">
        <v>238688.44</v>
      </c>
      <c r="F27" s="16">
        <v>230573.44</v>
      </c>
      <c r="G27" s="103">
        <f t="shared" si="0"/>
        <v>96.600170498412069</v>
      </c>
      <c r="H27" s="103"/>
      <c r="I27" s="14"/>
      <c r="J27" s="15"/>
      <c r="K27" s="15"/>
      <c r="L27" s="15"/>
      <c r="M27" s="15"/>
      <c r="N27" s="17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s="18" customFormat="1" ht="95.25" customHeight="1">
      <c r="A28" s="12"/>
      <c r="B28" s="13"/>
      <c r="C28" s="475" t="s">
        <v>675</v>
      </c>
      <c r="D28" s="15">
        <v>10</v>
      </c>
      <c r="E28" s="16">
        <v>25703700</v>
      </c>
      <c r="F28" s="16">
        <v>25703700</v>
      </c>
      <c r="G28" s="103">
        <f t="shared" si="0"/>
        <v>100</v>
      </c>
      <c r="H28" s="103"/>
      <c r="I28" s="14"/>
      <c r="J28" s="15"/>
      <c r="K28" s="15"/>
      <c r="L28" s="15"/>
      <c r="M28" s="15"/>
      <c r="N28" s="17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s="18" customFormat="1" ht="127.5">
      <c r="A29" s="12"/>
      <c r="B29" s="13"/>
      <c r="C29" s="51" t="s">
        <v>665</v>
      </c>
      <c r="D29" s="66">
        <v>10</v>
      </c>
      <c r="E29" s="16">
        <v>335300</v>
      </c>
      <c r="F29" s="16">
        <v>335300</v>
      </c>
      <c r="G29" s="103">
        <f t="shared" si="0"/>
        <v>100</v>
      </c>
      <c r="H29" s="103"/>
      <c r="I29" s="475"/>
      <c r="J29" s="15"/>
      <c r="K29" s="15"/>
      <c r="L29" s="15"/>
      <c r="M29" s="15"/>
      <c r="N29" s="17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s="18" customFormat="1" ht="86.25" customHeight="1">
      <c r="A30" s="12"/>
      <c r="B30" s="13"/>
      <c r="C30" s="51" t="s">
        <v>566</v>
      </c>
      <c r="D30" s="66">
        <v>10</v>
      </c>
      <c r="E30" s="16">
        <v>1095800</v>
      </c>
      <c r="F30" s="16">
        <v>1018697.28</v>
      </c>
      <c r="G30" s="103">
        <f t="shared" si="0"/>
        <v>92.963796313195843</v>
      </c>
      <c r="H30" s="103"/>
      <c r="I30" s="475"/>
      <c r="J30" s="15"/>
      <c r="K30" s="15"/>
      <c r="L30" s="15"/>
      <c r="M30" s="15"/>
      <c r="N30" s="17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18" customFormat="1" ht="69" customHeight="1">
      <c r="A31" s="12"/>
      <c r="B31" s="13"/>
      <c r="C31" s="51" t="s">
        <v>677</v>
      </c>
      <c r="D31" s="66" t="s">
        <v>678</v>
      </c>
      <c r="E31" s="16">
        <v>1010000</v>
      </c>
      <c r="F31" s="16">
        <v>1010000</v>
      </c>
      <c r="G31" s="103">
        <f t="shared" si="0"/>
        <v>100</v>
      </c>
      <c r="H31" s="103"/>
      <c r="I31" s="475"/>
      <c r="J31" s="15"/>
      <c r="K31" s="15"/>
      <c r="L31" s="15"/>
      <c r="M31" s="15"/>
      <c r="N31" s="17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ht="17.25" customHeight="1">
      <c r="A32" s="10"/>
      <c r="B32" s="11"/>
      <c r="C32" s="589" t="s">
        <v>288</v>
      </c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1"/>
    </row>
    <row r="33" spans="1:40" s="18" customFormat="1" ht="144" customHeight="1">
      <c r="A33" s="12"/>
      <c r="B33" s="13"/>
      <c r="C33" s="475" t="s">
        <v>667</v>
      </c>
      <c r="D33" s="417">
        <v>10</v>
      </c>
      <c r="E33" s="16">
        <v>178900</v>
      </c>
      <c r="F33" s="16">
        <v>178900</v>
      </c>
      <c r="G33" s="103">
        <f>F33/E33*100</f>
        <v>100</v>
      </c>
      <c r="H33" s="103"/>
      <c r="I33" s="14" t="s">
        <v>289</v>
      </c>
      <c r="J33" s="15" t="s">
        <v>16</v>
      </c>
      <c r="K33" s="15">
        <v>100</v>
      </c>
      <c r="L33" s="15">
        <v>100</v>
      </c>
      <c r="M33" s="15">
        <f>L33/K33*100</f>
        <v>100</v>
      </c>
      <c r="N33" s="17">
        <v>1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40" s="18" customFormat="1" ht="105" customHeight="1">
      <c r="A34" s="12"/>
      <c r="B34" s="13"/>
      <c r="C34" s="14" t="s">
        <v>565</v>
      </c>
      <c r="D34" s="417">
        <v>10</v>
      </c>
      <c r="E34" s="16">
        <v>19155489.5</v>
      </c>
      <c r="F34" s="16">
        <v>18966923.84</v>
      </c>
      <c r="G34" s="103">
        <f t="shared" ref="G34:G38" si="2">F34/E34*100</f>
        <v>99.015605108916688</v>
      </c>
      <c r="H34" s="103"/>
      <c r="I34" s="14" t="s">
        <v>290</v>
      </c>
      <c r="J34" s="15" t="s">
        <v>16</v>
      </c>
      <c r="K34" s="15">
        <v>100</v>
      </c>
      <c r="L34" s="15">
        <v>100</v>
      </c>
      <c r="M34" s="15">
        <f t="shared" ref="M34:M39" si="3">L34/K34*100</f>
        <v>100</v>
      </c>
      <c r="N34" s="17">
        <v>1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40" s="18" customFormat="1" ht="114.75" customHeight="1">
      <c r="A35" s="12"/>
      <c r="B35" s="13"/>
      <c r="C35" s="475" t="s">
        <v>670</v>
      </c>
      <c r="D35" s="417">
        <v>10</v>
      </c>
      <c r="E35" s="16">
        <v>112500</v>
      </c>
      <c r="F35" s="16">
        <v>112500</v>
      </c>
      <c r="G35" s="103">
        <f t="shared" si="2"/>
        <v>100</v>
      </c>
      <c r="H35" s="103"/>
      <c r="I35" s="14" t="s">
        <v>291</v>
      </c>
      <c r="J35" s="15" t="s">
        <v>16</v>
      </c>
      <c r="K35" s="15">
        <v>1.4</v>
      </c>
      <c r="L35" s="15">
        <v>1.7</v>
      </c>
      <c r="M35" s="15">
        <f t="shared" si="3"/>
        <v>121.42857142857144</v>
      </c>
      <c r="N35" s="17">
        <v>1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1:40" s="18" customFormat="1" ht="114.75">
      <c r="A36" s="12"/>
      <c r="B36" s="13"/>
      <c r="C36" s="475" t="s">
        <v>671</v>
      </c>
      <c r="D36" s="417" t="s">
        <v>672</v>
      </c>
      <c r="E36" s="16">
        <v>118902100</v>
      </c>
      <c r="F36" s="16">
        <v>118885523.02</v>
      </c>
      <c r="G36" s="103">
        <f t="shared" si="2"/>
        <v>99.9860582950175</v>
      </c>
      <c r="H36" s="103"/>
      <c r="I36" s="14" t="s">
        <v>292</v>
      </c>
      <c r="J36" s="15" t="s">
        <v>16</v>
      </c>
      <c r="K36" s="15">
        <v>1.6</v>
      </c>
      <c r="L36" s="15">
        <v>4.7</v>
      </c>
      <c r="M36" s="15">
        <f t="shared" si="3"/>
        <v>293.75</v>
      </c>
      <c r="N36" s="17"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1:40" s="18" customFormat="1" ht="102">
      <c r="A37" s="12"/>
      <c r="B37" s="13"/>
      <c r="C37" s="475" t="s">
        <v>673</v>
      </c>
      <c r="D37" s="417" t="s">
        <v>567</v>
      </c>
      <c r="E37" s="16">
        <v>7148800</v>
      </c>
      <c r="F37" s="16">
        <v>7148602.5800000001</v>
      </c>
      <c r="G37" s="103">
        <f t="shared" si="2"/>
        <v>99.997238417636524</v>
      </c>
      <c r="H37" s="103"/>
      <c r="I37" s="14" t="s">
        <v>293</v>
      </c>
      <c r="J37" s="15" t="s">
        <v>16</v>
      </c>
      <c r="K37" s="15">
        <v>0</v>
      </c>
      <c r="L37" s="15">
        <v>0</v>
      </c>
      <c r="M37" s="15">
        <v>0</v>
      </c>
      <c r="N37" s="17">
        <v>1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0" s="18" customFormat="1" ht="83.25" customHeight="1">
      <c r="A38" s="12"/>
      <c r="B38" s="13"/>
      <c r="C38" s="475" t="s">
        <v>679</v>
      </c>
      <c r="D38" s="417" t="s">
        <v>680</v>
      </c>
      <c r="E38" s="16">
        <v>892100</v>
      </c>
      <c r="F38" s="16">
        <v>892100</v>
      </c>
      <c r="G38" s="103">
        <f t="shared" si="2"/>
        <v>100</v>
      </c>
      <c r="H38" s="103"/>
      <c r="I38" s="14" t="s">
        <v>294</v>
      </c>
      <c r="J38" s="15" t="s">
        <v>16</v>
      </c>
      <c r="K38" s="15">
        <v>80</v>
      </c>
      <c r="L38" s="15">
        <v>80</v>
      </c>
      <c r="M38" s="15">
        <f t="shared" si="3"/>
        <v>100</v>
      </c>
      <c r="N38" s="17">
        <v>1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1:40" s="18" customFormat="1" ht="89.25">
      <c r="A39" s="12"/>
      <c r="B39" s="13"/>
      <c r="C39" s="14"/>
      <c r="D39" s="13"/>
      <c r="E39" s="16"/>
      <c r="F39" s="16"/>
      <c r="G39" s="103"/>
      <c r="H39" s="103"/>
      <c r="I39" s="14" t="s">
        <v>295</v>
      </c>
      <c r="J39" s="15" t="s">
        <v>16</v>
      </c>
      <c r="K39" s="15">
        <v>100</v>
      </c>
      <c r="L39" s="15">
        <v>100</v>
      </c>
      <c r="M39" s="15">
        <f t="shared" si="3"/>
        <v>100</v>
      </c>
      <c r="N39" s="17">
        <v>1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1:40" ht="15.75" customHeight="1">
      <c r="A40" s="10"/>
      <c r="B40" s="11"/>
      <c r="C40" s="589" t="s">
        <v>296</v>
      </c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1"/>
    </row>
    <row r="41" spans="1:40" s="18" customFormat="1" ht="111.75" customHeight="1">
      <c r="A41" s="12"/>
      <c r="B41" s="13"/>
      <c r="C41" s="475" t="s">
        <v>669</v>
      </c>
      <c r="D41" s="417">
        <v>10</v>
      </c>
      <c r="E41" s="16">
        <v>161500</v>
      </c>
      <c r="F41" s="16">
        <v>161500</v>
      </c>
      <c r="G41" s="103">
        <f>F41/E41*100</f>
        <v>100</v>
      </c>
      <c r="H41" s="103"/>
      <c r="I41" s="14" t="s">
        <v>297</v>
      </c>
      <c r="J41" s="15" t="s">
        <v>16</v>
      </c>
      <c r="K41" s="15">
        <v>81.7</v>
      </c>
      <c r="L41" s="15">
        <v>100</v>
      </c>
      <c r="M41" s="15">
        <f>L41/K41*100</f>
        <v>122.39902080783354</v>
      </c>
      <c r="N41" s="17">
        <v>1</v>
      </c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1:40" s="18" customFormat="1" ht="105.75" customHeight="1">
      <c r="A42" s="12"/>
      <c r="B42" s="13"/>
      <c r="C42" s="475" t="s">
        <v>569</v>
      </c>
      <c r="D42" s="13" t="s">
        <v>570</v>
      </c>
      <c r="E42" s="16">
        <v>78436786.200000003</v>
      </c>
      <c r="F42" s="16">
        <v>78075628.219999999</v>
      </c>
      <c r="G42" s="103">
        <f>F42/E42*100</f>
        <v>99.539555357254045</v>
      </c>
      <c r="H42" s="103"/>
      <c r="I42" s="14" t="s">
        <v>298</v>
      </c>
      <c r="J42" s="15" t="s">
        <v>16</v>
      </c>
      <c r="K42" s="15">
        <v>100</v>
      </c>
      <c r="L42" s="15">
        <v>100</v>
      </c>
      <c r="M42" s="15">
        <f t="shared" ref="M42" si="4">L42/K42*100</f>
        <v>100</v>
      </c>
      <c r="N42" s="17">
        <v>1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1:40" s="18" customFormat="1" ht="76.5" customHeight="1">
      <c r="A43" s="12"/>
      <c r="B43" s="13"/>
      <c r="C43" s="475" t="s">
        <v>676</v>
      </c>
      <c r="D43" s="13" t="s">
        <v>570</v>
      </c>
      <c r="E43" s="16">
        <v>4500067.16</v>
      </c>
      <c r="F43" s="16">
        <v>4057410.46</v>
      </c>
      <c r="G43" s="103">
        <f t="shared" ref="G43:G44" si="5">F43/E43*100</f>
        <v>90.163331251260701</v>
      </c>
      <c r="H43" s="103"/>
      <c r="I43" s="14"/>
      <c r="J43" s="15"/>
      <c r="K43" s="15"/>
      <c r="L43" s="15"/>
      <c r="M43" s="15"/>
      <c r="N43" s="17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  <row r="44" spans="1:40" s="18" customFormat="1" ht="74.25" customHeight="1">
      <c r="A44" s="12"/>
      <c r="B44" s="13"/>
      <c r="C44" s="475" t="s">
        <v>681</v>
      </c>
      <c r="D44" s="417" t="s">
        <v>682</v>
      </c>
      <c r="E44" s="16">
        <v>2372680</v>
      </c>
      <c r="F44" s="16">
        <v>2372680</v>
      </c>
      <c r="G44" s="103">
        <f t="shared" si="5"/>
        <v>100</v>
      </c>
      <c r="H44" s="103"/>
      <c r="I44" s="14"/>
      <c r="J44" s="15"/>
      <c r="K44" s="15"/>
      <c r="L44" s="15"/>
      <c r="M44" s="15"/>
      <c r="N44" s="17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  <row r="45" spans="1:40" s="18" customFormat="1" ht="23.25" customHeight="1">
      <c r="A45" s="12"/>
      <c r="B45" s="344"/>
      <c r="C45" s="683" t="s">
        <v>299</v>
      </c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</row>
    <row r="46" spans="1:40" s="25" customFormat="1" ht="83.25" customHeight="1">
      <c r="A46" s="181"/>
      <c r="B46" s="13"/>
      <c r="C46" s="475" t="s">
        <v>571</v>
      </c>
      <c r="D46" s="156" t="s">
        <v>570</v>
      </c>
      <c r="E46" s="15">
        <v>39177.03</v>
      </c>
      <c r="F46" s="15">
        <v>38427.03</v>
      </c>
      <c r="G46" s="481">
        <f>F46/E46*100</f>
        <v>98.085612921653336</v>
      </c>
      <c r="H46" s="418"/>
      <c r="I46" s="14" t="s">
        <v>300</v>
      </c>
      <c r="J46" s="15" t="s">
        <v>16</v>
      </c>
      <c r="K46" s="15">
        <v>80.5</v>
      </c>
      <c r="L46" s="15">
        <v>82</v>
      </c>
      <c r="M46" s="15">
        <f>L46/K46*100</f>
        <v>101.86335403726707</v>
      </c>
      <c r="N46" s="17">
        <v>1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</row>
    <row r="47" spans="1:40" s="25" customFormat="1" ht="68.25" customHeight="1">
      <c r="A47" s="181"/>
      <c r="B47" s="13"/>
      <c r="C47" s="475" t="s">
        <v>572</v>
      </c>
      <c r="D47" s="156" t="s">
        <v>570</v>
      </c>
      <c r="E47" s="15">
        <v>237822.97</v>
      </c>
      <c r="F47" s="15">
        <v>237822.97</v>
      </c>
      <c r="G47" s="481">
        <f t="shared" ref="G47:G48" si="6">F47/E47*100</f>
        <v>100</v>
      </c>
      <c r="H47" s="418"/>
      <c r="I47" s="418"/>
      <c r="J47" s="418"/>
      <c r="K47" s="418"/>
      <c r="L47" s="418"/>
      <c r="M47" s="418"/>
      <c r="N47" s="418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:40" s="25" customFormat="1" ht="49.5" customHeight="1">
      <c r="A48" s="181"/>
      <c r="B48" s="13"/>
      <c r="C48" s="475" t="s">
        <v>573</v>
      </c>
      <c r="D48" s="156" t="s">
        <v>570</v>
      </c>
      <c r="E48" s="15">
        <v>50000</v>
      </c>
      <c r="F48" s="15">
        <v>50000</v>
      </c>
      <c r="G48" s="481">
        <f t="shared" si="6"/>
        <v>100</v>
      </c>
      <c r="H48" s="418"/>
      <c r="I48" s="418"/>
      <c r="J48" s="418"/>
      <c r="K48" s="418"/>
      <c r="L48" s="418"/>
      <c r="M48" s="418"/>
      <c r="N48" s="418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</row>
    <row r="49" spans="1:40" s="18" customFormat="1">
      <c r="A49" s="12"/>
      <c r="B49" s="83"/>
      <c r="C49" s="14"/>
      <c r="D49" s="15"/>
      <c r="E49" s="16"/>
      <c r="F49" s="16"/>
      <c r="G49" s="103"/>
      <c r="H49" s="103"/>
      <c r="I49" s="14"/>
      <c r="J49" s="15"/>
      <c r="K49" s="15"/>
      <c r="L49" s="15"/>
      <c r="M49" s="15"/>
      <c r="N49" s="17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</row>
    <row r="50" spans="1:40" s="18" customFormat="1" ht="15" customHeight="1">
      <c r="A50" s="12"/>
      <c r="B50" s="13"/>
      <c r="C50" s="683" t="s">
        <v>301</v>
      </c>
      <c r="D50" s="684"/>
      <c r="E50" s="684"/>
      <c r="F50" s="684"/>
      <c r="G50" s="684"/>
      <c r="H50" s="684"/>
      <c r="I50" s="684"/>
      <c r="J50" s="684"/>
      <c r="K50" s="684"/>
      <c r="L50" s="684"/>
      <c r="M50" s="684"/>
      <c r="N50" s="68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</row>
    <row r="51" spans="1:40" s="18" customFormat="1" ht="54.75" customHeight="1">
      <c r="A51" s="12"/>
      <c r="B51" s="13"/>
      <c r="C51" s="14" t="s">
        <v>568</v>
      </c>
      <c r="D51" s="417" t="s">
        <v>567</v>
      </c>
      <c r="E51" s="16">
        <v>1559100</v>
      </c>
      <c r="F51" s="16">
        <v>1559078.02</v>
      </c>
      <c r="G51" s="103">
        <f>F51/E51*100</f>
        <v>99.998590212301977</v>
      </c>
      <c r="H51" s="103"/>
      <c r="I51" s="14" t="s">
        <v>302</v>
      </c>
      <c r="J51" s="15" t="s">
        <v>16</v>
      </c>
      <c r="K51" s="15">
        <v>82</v>
      </c>
      <c r="L51" s="15">
        <v>92.7</v>
      </c>
      <c r="M51" s="15">
        <f>L51/K51*100</f>
        <v>113.04878048780489</v>
      </c>
      <c r="N51" s="17">
        <v>1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</row>
    <row r="52" spans="1:40" s="18" customFormat="1" hidden="1">
      <c r="A52" s="12"/>
      <c r="B52" s="13"/>
      <c r="C52" s="14"/>
      <c r="D52" s="15"/>
      <c r="E52" s="16"/>
      <c r="F52" s="16"/>
      <c r="G52" s="103"/>
      <c r="H52" s="103"/>
      <c r="I52" s="14"/>
      <c r="J52" s="15"/>
      <c r="K52" s="15"/>
      <c r="L52" s="15"/>
      <c r="M52" s="15"/>
      <c r="N52" s="17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</row>
    <row r="53" spans="1:40" s="18" customFormat="1" hidden="1">
      <c r="A53" s="12"/>
      <c r="B53" s="13"/>
      <c r="C53" s="14"/>
      <c r="D53" s="15"/>
      <c r="E53" s="16"/>
      <c r="F53" s="16"/>
      <c r="G53" s="103"/>
      <c r="H53" s="103"/>
      <c r="I53" s="14"/>
      <c r="J53" s="15"/>
      <c r="K53" s="15"/>
      <c r="L53" s="15"/>
      <c r="M53" s="15"/>
      <c r="N53" s="17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</row>
    <row r="54" spans="1:40" s="18" customFormat="1" hidden="1">
      <c r="A54" s="12"/>
      <c r="B54" s="13"/>
      <c r="C54" s="14"/>
      <c r="D54" s="15"/>
      <c r="E54" s="16"/>
      <c r="F54" s="16"/>
      <c r="G54" s="103"/>
      <c r="H54" s="103"/>
      <c r="I54" s="14"/>
      <c r="J54" s="15"/>
      <c r="K54" s="15"/>
      <c r="L54" s="15"/>
      <c r="M54" s="15"/>
      <c r="N54" s="17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</row>
    <row r="55" spans="1:40" s="18" customFormat="1" hidden="1">
      <c r="A55" s="12"/>
      <c r="B55" s="13"/>
      <c r="C55" s="14"/>
      <c r="D55" s="15"/>
      <c r="E55" s="16"/>
      <c r="F55" s="16"/>
      <c r="G55" s="103"/>
      <c r="H55" s="103"/>
      <c r="I55" s="14"/>
      <c r="J55" s="15"/>
      <c r="K55" s="15"/>
      <c r="L55" s="15"/>
      <c r="M55" s="15"/>
      <c r="N55" s="17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</row>
    <row r="56" spans="1:40" s="31" customFormat="1" ht="26.25" customHeight="1">
      <c r="A56" s="26">
        <f>E56-F56</f>
        <v>1087029.4399999976</v>
      </c>
      <c r="B56" s="27"/>
      <c r="C56" s="312" t="s">
        <v>28</v>
      </c>
      <c r="D56" s="117"/>
      <c r="E56" s="118">
        <v>294591692.86000001</v>
      </c>
      <c r="F56" s="118">
        <v>293504663.42000002</v>
      </c>
      <c r="G56" s="119">
        <f>F56/E56*100</f>
        <v>99.631004720653621</v>
      </c>
      <c r="H56" s="119"/>
      <c r="I56" s="21"/>
      <c r="J56" s="30"/>
      <c r="K56" s="30"/>
      <c r="L56" s="30"/>
      <c r="M56" s="22"/>
      <c r="N56" s="69">
        <v>0.93</v>
      </c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</row>
    <row r="57" spans="1:40" ht="30.75" customHeight="1">
      <c r="A57" s="10"/>
      <c r="B57" s="32"/>
      <c r="C57" s="559" t="s">
        <v>303</v>
      </c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1"/>
    </row>
    <row r="58" spans="1:40" s="155" customFormat="1" ht="26.25" customHeight="1">
      <c r="A58" s="153"/>
      <c r="B58" s="154"/>
      <c r="C58" s="589" t="s">
        <v>323</v>
      </c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1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</row>
    <row r="59" spans="1:40" s="155" customFormat="1" ht="15" customHeight="1">
      <c r="A59" s="153"/>
      <c r="B59" s="154"/>
      <c r="C59" s="589" t="s">
        <v>305</v>
      </c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1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</row>
    <row r="60" spans="1:40" s="147" customFormat="1" ht="40.5" hidden="1" customHeight="1">
      <c r="A60" s="153">
        <f>E60-F60</f>
        <v>6101.6399999999994</v>
      </c>
      <c r="B60" s="156" t="s">
        <v>29</v>
      </c>
      <c r="C60" s="93" t="s">
        <v>30</v>
      </c>
      <c r="D60" s="94"/>
      <c r="E60" s="95">
        <f>SUM(E61:E62)</f>
        <v>80800</v>
      </c>
      <c r="F60" s="95">
        <f>SUM(F61:F62)</f>
        <v>74698.36</v>
      </c>
      <c r="G60" s="103">
        <f t="shared" ref="G60:G77" si="7">F60/E60*100</f>
        <v>92.448465346534661</v>
      </c>
      <c r="H60" s="103"/>
      <c r="I60" s="93"/>
      <c r="J60" s="95" t="s">
        <v>31</v>
      </c>
      <c r="K60" s="95">
        <v>75</v>
      </c>
      <c r="L60" s="95">
        <v>94</v>
      </c>
      <c r="M60" s="94">
        <f>L60/K60</f>
        <v>1.2533333333333334</v>
      </c>
      <c r="N60" s="157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</row>
    <row r="61" spans="1:40" s="147" customFormat="1" hidden="1">
      <c r="A61" s="153"/>
      <c r="B61" s="156"/>
      <c r="C61" s="93"/>
      <c r="D61" s="94" t="s">
        <v>19</v>
      </c>
      <c r="E61" s="95">
        <v>800</v>
      </c>
      <c r="F61" s="95">
        <v>739.64</v>
      </c>
      <c r="G61" s="103">
        <f t="shared" si="7"/>
        <v>92.454999999999998</v>
      </c>
      <c r="H61" s="103"/>
      <c r="I61" s="95"/>
      <c r="J61" s="95"/>
      <c r="K61" s="95"/>
      <c r="L61" s="95"/>
      <c r="M61" s="94"/>
      <c r="N61" s="157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</row>
    <row r="62" spans="1:40" s="147" customFormat="1" hidden="1">
      <c r="A62" s="153"/>
      <c r="B62" s="156"/>
      <c r="C62" s="93"/>
      <c r="D62" s="94" t="s">
        <v>20</v>
      </c>
      <c r="E62" s="95">
        <v>80000</v>
      </c>
      <c r="F62" s="95">
        <v>73958.720000000001</v>
      </c>
      <c r="G62" s="103">
        <f t="shared" si="7"/>
        <v>92.448399999999992</v>
      </c>
      <c r="H62" s="103"/>
      <c r="I62" s="95"/>
      <c r="J62" s="95"/>
      <c r="K62" s="95"/>
      <c r="L62" s="95"/>
      <c r="M62" s="94"/>
      <c r="N62" s="157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</row>
    <row r="63" spans="1:40" s="155" customFormat="1" ht="35.25" customHeight="1">
      <c r="A63" s="153"/>
      <c r="B63" s="158"/>
      <c r="C63" s="619" t="s">
        <v>306</v>
      </c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1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</row>
    <row r="64" spans="1:40" s="160" customFormat="1" ht="35.25" customHeight="1">
      <c r="A64" s="159"/>
      <c r="B64" s="154"/>
      <c r="C64" s="589" t="s">
        <v>307</v>
      </c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1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</row>
    <row r="65" spans="1:39" s="18" customFormat="1" ht="107.25" customHeight="1">
      <c r="A65" s="12"/>
      <c r="B65" s="83"/>
      <c r="C65" s="90"/>
      <c r="E65" s="85"/>
      <c r="F65" s="85"/>
      <c r="G65" s="106"/>
      <c r="H65" s="106"/>
      <c r="I65" s="84" t="s">
        <v>304</v>
      </c>
      <c r="J65" s="86" t="s">
        <v>16</v>
      </c>
      <c r="K65" s="86">
        <v>12</v>
      </c>
      <c r="L65" s="86">
        <v>9.8000000000000007</v>
      </c>
      <c r="M65" s="86">
        <f>L65/K65*100</f>
        <v>81.666666666666671</v>
      </c>
      <c r="N65" s="87">
        <v>0.81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</row>
    <row r="66" spans="1:39" s="18" customFormat="1" hidden="1">
      <c r="A66" s="12"/>
      <c r="B66" s="13"/>
      <c r="C66" s="14"/>
      <c r="D66" s="15" t="s">
        <v>19</v>
      </c>
      <c r="E66" s="16">
        <v>16806.12</v>
      </c>
      <c r="F66" s="16">
        <f>12261.6+3964.03</f>
        <v>16225.630000000001</v>
      </c>
      <c r="G66" s="103">
        <f t="shared" si="7"/>
        <v>96.5459606381485</v>
      </c>
      <c r="H66" s="103"/>
      <c r="I66" s="14"/>
      <c r="J66" s="15"/>
      <c r="K66" s="15"/>
      <c r="L66" s="15"/>
      <c r="M66" s="15"/>
      <c r="N66" s="17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</row>
    <row r="67" spans="1:39" s="18" customFormat="1" hidden="1">
      <c r="A67" s="12"/>
      <c r="B67" s="13"/>
      <c r="C67" s="14"/>
      <c r="D67" s="15" t="s">
        <v>20</v>
      </c>
      <c r="E67" s="16">
        <v>150375.54999999999</v>
      </c>
      <c r="F67" s="16">
        <v>68974.8</v>
      </c>
      <c r="G67" s="103">
        <f t="shared" si="7"/>
        <v>45.868360913725674</v>
      </c>
      <c r="H67" s="103"/>
      <c r="I67" s="14"/>
      <c r="J67" s="15"/>
      <c r="K67" s="15"/>
      <c r="L67" s="15"/>
      <c r="M67" s="15"/>
      <c r="N67" s="17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</row>
    <row r="68" spans="1:39" s="18" customFormat="1" hidden="1">
      <c r="A68" s="12"/>
      <c r="B68" s="13"/>
      <c r="C68" s="14"/>
      <c r="D68" s="15" t="s">
        <v>19</v>
      </c>
      <c r="E68" s="16">
        <v>638.71</v>
      </c>
      <c r="F68" s="16">
        <f>100+538.71</f>
        <v>638.71</v>
      </c>
      <c r="G68" s="103">
        <f t="shared" si="7"/>
        <v>100</v>
      </c>
      <c r="H68" s="103"/>
      <c r="I68" s="14"/>
      <c r="J68" s="15"/>
      <c r="K68" s="15"/>
      <c r="L68" s="15"/>
      <c r="M68" s="15"/>
      <c r="N68" s="17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</row>
    <row r="69" spans="1:39" s="31" customFormat="1" ht="27" customHeight="1">
      <c r="A69" s="26">
        <f>E69-F69</f>
        <v>0</v>
      </c>
      <c r="B69" s="120"/>
      <c r="C69" s="116" t="s">
        <v>32</v>
      </c>
      <c r="D69" s="117"/>
      <c r="E69" s="118">
        <v>0</v>
      </c>
      <c r="F69" s="118">
        <v>0</v>
      </c>
      <c r="G69" s="119"/>
      <c r="H69" s="119"/>
      <c r="I69" s="21"/>
      <c r="J69" s="30"/>
      <c r="K69" s="30"/>
      <c r="L69" s="30"/>
      <c r="M69" s="33"/>
      <c r="N69" s="70">
        <v>0.81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</row>
    <row r="70" spans="1:39" ht="26.25" customHeight="1">
      <c r="A70" s="10"/>
      <c r="B70" s="32"/>
      <c r="C70" s="559" t="s">
        <v>308</v>
      </c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1"/>
    </row>
    <row r="71" spans="1:39" ht="28.5" customHeight="1">
      <c r="A71" s="10"/>
      <c r="B71" s="11"/>
      <c r="C71" s="589" t="s">
        <v>309</v>
      </c>
      <c r="D71" s="590"/>
      <c r="E71" s="590"/>
      <c r="F71" s="590"/>
      <c r="G71" s="590" t="e">
        <f t="shared" si="7"/>
        <v>#DIV/0!</v>
      </c>
      <c r="H71" s="590"/>
      <c r="I71" s="590"/>
      <c r="J71" s="590"/>
      <c r="K71" s="590"/>
      <c r="L71" s="590"/>
      <c r="M71" s="34"/>
      <c r="N71" s="35"/>
    </row>
    <row r="72" spans="1:39" ht="38.25" customHeight="1">
      <c r="A72" s="10"/>
      <c r="B72" s="11"/>
      <c r="C72" s="589" t="s">
        <v>310</v>
      </c>
      <c r="D72" s="590"/>
      <c r="E72" s="590"/>
      <c r="F72" s="590"/>
      <c r="G72" s="590" t="e">
        <f t="shared" si="7"/>
        <v>#DIV/0!</v>
      </c>
      <c r="H72" s="590"/>
      <c r="I72" s="590"/>
      <c r="J72" s="590"/>
      <c r="K72" s="590"/>
      <c r="L72" s="590"/>
      <c r="M72" s="34"/>
      <c r="N72" s="35"/>
    </row>
    <row r="73" spans="1:39" s="18" customFormat="1" ht="104.25" customHeight="1">
      <c r="A73" s="12"/>
      <c r="B73" s="13"/>
      <c r="C73" s="14" t="s">
        <v>574</v>
      </c>
      <c r="D73" s="13">
        <v>10</v>
      </c>
      <c r="E73" s="16">
        <v>665613.18999999994</v>
      </c>
      <c r="F73" s="16">
        <v>665613.18999999994</v>
      </c>
      <c r="G73" s="103"/>
      <c r="H73" s="103"/>
      <c r="I73" s="91" t="s">
        <v>311</v>
      </c>
      <c r="J73" s="15" t="s">
        <v>268</v>
      </c>
      <c r="K73" s="15">
        <v>2</v>
      </c>
      <c r="L73" s="15">
        <v>1</v>
      </c>
      <c r="M73" s="15">
        <f>L73/K73*100</f>
        <v>50</v>
      </c>
      <c r="N73" s="17">
        <v>50</v>
      </c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</row>
    <row r="74" spans="1:39" s="18" customFormat="1" ht="86.25" customHeight="1">
      <c r="A74" s="12"/>
      <c r="B74" s="13"/>
      <c r="C74" s="14" t="s">
        <v>575</v>
      </c>
      <c r="D74" s="13" t="s">
        <v>576</v>
      </c>
      <c r="E74" s="16">
        <v>3565765.7</v>
      </c>
      <c r="F74" s="16">
        <v>3565764.8</v>
      </c>
      <c r="G74" s="103"/>
      <c r="H74" s="103"/>
      <c r="I74" s="92" t="s">
        <v>312</v>
      </c>
      <c r="J74" s="372" t="s">
        <v>268</v>
      </c>
      <c r="K74" s="370">
        <v>2</v>
      </c>
      <c r="L74" s="370">
        <v>1</v>
      </c>
      <c r="M74" s="370">
        <v>100</v>
      </c>
      <c r="N74" s="17">
        <v>1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</row>
    <row r="75" spans="1:39" s="137" customFormat="1" ht="25.5" customHeight="1">
      <c r="B75" s="138"/>
      <c r="C75" s="129" t="s">
        <v>48</v>
      </c>
      <c r="D75" s="139"/>
      <c r="E75" s="118">
        <v>4231378.9000000004</v>
      </c>
      <c r="F75" s="118">
        <v>4231378</v>
      </c>
      <c r="G75" s="119">
        <f>F75/E75*100</f>
        <v>99.999978730337759</v>
      </c>
      <c r="H75" s="140"/>
      <c r="I75" s="141"/>
      <c r="J75" s="141"/>
      <c r="K75" s="141"/>
      <c r="L75" s="141"/>
      <c r="M75" s="477"/>
      <c r="N75" s="143">
        <v>0.75</v>
      </c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</row>
    <row r="76" spans="1:39" hidden="1">
      <c r="A76" s="10"/>
      <c r="B76" s="11"/>
      <c r="C76" s="589" t="s">
        <v>27</v>
      </c>
      <c r="D76" s="590"/>
      <c r="E76" s="590"/>
      <c r="F76" s="590"/>
      <c r="G76" s="590"/>
      <c r="H76" s="590"/>
      <c r="I76" s="590"/>
      <c r="J76" s="590"/>
      <c r="K76" s="590"/>
      <c r="L76" s="590"/>
      <c r="M76" s="34"/>
      <c r="N76" s="35"/>
    </row>
    <row r="77" spans="1:39" s="18" customFormat="1" ht="38.25" hidden="1">
      <c r="A77" s="12"/>
      <c r="B77" s="13" t="s">
        <v>33</v>
      </c>
      <c r="C77" s="14" t="s">
        <v>34</v>
      </c>
      <c r="D77" s="15" t="s">
        <v>19</v>
      </c>
      <c r="E77" s="16">
        <v>100</v>
      </c>
      <c r="F77" s="16">
        <v>100</v>
      </c>
      <c r="G77" s="103">
        <f t="shared" si="7"/>
        <v>100</v>
      </c>
      <c r="H77" s="103"/>
      <c r="I77" s="14" t="s">
        <v>35</v>
      </c>
      <c r="J77" s="15" t="s">
        <v>16</v>
      </c>
      <c r="K77" s="15">
        <v>71</v>
      </c>
      <c r="L77" s="15">
        <v>76.5</v>
      </c>
      <c r="M77" s="15">
        <f>L77/K77</f>
        <v>1.0774647887323943</v>
      </c>
      <c r="N77" s="17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</row>
    <row r="78" spans="1:39" hidden="1">
      <c r="A78" s="10"/>
      <c r="B78" s="11"/>
      <c r="C78" s="589" t="s">
        <v>36</v>
      </c>
      <c r="D78" s="590"/>
      <c r="E78" s="590"/>
      <c r="F78" s="590"/>
      <c r="G78" s="590"/>
      <c r="H78" s="590"/>
      <c r="I78" s="590"/>
      <c r="J78" s="590"/>
      <c r="K78" s="590"/>
      <c r="L78" s="590"/>
      <c r="M78" s="34"/>
      <c r="N78" s="35"/>
    </row>
    <row r="79" spans="1:39" s="18" customFormat="1" ht="80.25" hidden="1" customHeight="1">
      <c r="A79" s="12"/>
      <c r="B79" s="13" t="s">
        <v>37</v>
      </c>
      <c r="C79" s="36" t="s">
        <v>38</v>
      </c>
      <c r="D79" s="15" t="s">
        <v>19</v>
      </c>
      <c r="E79" s="16">
        <v>3077.58</v>
      </c>
      <c r="F79" s="16">
        <v>3014.92</v>
      </c>
      <c r="G79" s="103">
        <f>F79/E79*100</f>
        <v>97.963984689268841</v>
      </c>
      <c r="H79" s="103"/>
      <c r="I79" s="14" t="s">
        <v>39</v>
      </c>
      <c r="J79" s="15" t="s">
        <v>16</v>
      </c>
      <c r="K79" s="15">
        <v>23.7</v>
      </c>
      <c r="L79" s="15">
        <v>25.2</v>
      </c>
      <c r="M79" s="15">
        <f>L79/K79</f>
        <v>1.0632911392405062</v>
      </c>
      <c r="N79" s="17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</row>
    <row r="80" spans="1:39" s="18" customFormat="1" hidden="1">
      <c r="A80" s="12"/>
      <c r="B80" s="13" t="s">
        <v>40</v>
      </c>
      <c r="C80" s="14" t="s">
        <v>41</v>
      </c>
      <c r="D80" s="15" t="s">
        <v>19</v>
      </c>
      <c r="E80" s="16">
        <v>302.14999999999998</v>
      </c>
      <c r="F80" s="16">
        <f>193.5+108.45</f>
        <v>301.95</v>
      </c>
      <c r="G80" s="103">
        <f>F80/E80*100</f>
        <v>99.933807711401627</v>
      </c>
      <c r="H80" s="103"/>
      <c r="I80" s="25"/>
      <c r="J80" s="25"/>
      <c r="K80" s="25"/>
      <c r="L80" s="25"/>
      <c r="M80" s="15"/>
      <c r="N80" s="17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</row>
    <row r="81" spans="1:39" hidden="1">
      <c r="A81" s="10"/>
      <c r="B81" s="11"/>
      <c r="C81" s="589" t="s">
        <v>42</v>
      </c>
      <c r="D81" s="590"/>
      <c r="E81" s="590"/>
      <c r="F81" s="590"/>
      <c r="G81" s="590"/>
      <c r="H81" s="590"/>
      <c r="I81" s="590"/>
      <c r="J81" s="590"/>
      <c r="K81" s="590"/>
      <c r="L81" s="590"/>
      <c r="M81" s="34"/>
      <c r="N81" s="35"/>
    </row>
    <row r="82" spans="1:39" s="18" customFormat="1" ht="38.25" hidden="1">
      <c r="A82" s="12"/>
      <c r="B82" s="13" t="s">
        <v>43</v>
      </c>
      <c r="C82" s="14" t="s">
        <v>44</v>
      </c>
      <c r="D82" s="15" t="s">
        <v>19</v>
      </c>
      <c r="E82" s="16">
        <v>493</v>
      </c>
      <c r="F82" s="16">
        <v>160</v>
      </c>
      <c r="G82" s="103">
        <f>F82/E82*100</f>
        <v>32.454361054766736</v>
      </c>
      <c r="H82" s="103"/>
      <c r="I82" s="14"/>
      <c r="J82" s="15"/>
      <c r="K82" s="15"/>
      <c r="L82" s="15"/>
      <c r="M82" s="15"/>
      <c r="N82" s="17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</row>
    <row r="83" spans="1:39" hidden="1">
      <c r="A83" s="10"/>
      <c r="B83" s="11"/>
      <c r="C83" s="589" t="s">
        <v>45</v>
      </c>
      <c r="D83" s="590"/>
      <c r="E83" s="590"/>
      <c r="F83" s="590"/>
      <c r="G83" s="590"/>
      <c r="H83" s="590"/>
      <c r="I83" s="590"/>
      <c r="J83" s="590"/>
      <c r="K83" s="590"/>
      <c r="L83" s="590"/>
      <c r="M83" s="34"/>
      <c r="N83" s="35"/>
    </row>
    <row r="84" spans="1:39" s="18" customFormat="1" ht="38.25" hidden="1">
      <c r="A84" s="12"/>
      <c r="B84" s="13" t="s">
        <v>46</v>
      </c>
      <c r="C84" s="14" t="s">
        <v>47</v>
      </c>
      <c r="D84" s="15" t="s">
        <v>19</v>
      </c>
      <c r="E84" s="16">
        <v>3397.22</v>
      </c>
      <c r="F84" s="16">
        <f>2100.79+1293.07</f>
        <v>3393.8599999999997</v>
      </c>
      <c r="G84" s="103">
        <f>F84/E84*100</f>
        <v>99.901095601697847</v>
      </c>
      <c r="H84" s="103"/>
      <c r="I84" s="14"/>
      <c r="J84" s="15"/>
      <c r="K84" s="15"/>
      <c r="L84" s="15"/>
      <c r="M84" s="15"/>
      <c r="N84" s="17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</row>
    <row r="85" spans="1:39" s="31" customFormat="1" ht="21" hidden="1" customHeight="1">
      <c r="A85" s="26">
        <f>E85-F85</f>
        <v>399.21999999997206</v>
      </c>
      <c r="B85" s="37"/>
      <c r="C85" s="313" t="s">
        <v>48</v>
      </c>
      <c r="D85" s="28"/>
      <c r="E85" s="22">
        <f>E73+E82+E79+E80+E84+E77</f>
        <v>672983.1399999999</v>
      </c>
      <c r="F85" s="22">
        <f>F73+F82+F79+F80+F84+F77</f>
        <v>672583.91999999993</v>
      </c>
      <c r="G85" s="105">
        <f>F85/E85*100</f>
        <v>99.940679048809457</v>
      </c>
      <c r="H85" s="105" t="e">
        <f>#REF!/G85*100</f>
        <v>#REF!</v>
      </c>
      <c r="I85" s="21"/>
      <c r="J85" s="30"/>
      <c r="K85" s="30"/>
      <c r="L85" s="30"/>
      <c r="M85" s="22">
        <f>(M79+M73+M77)/3</f>
        <v>17.380251975990966</v>
      </c>
      <c r="N85" s="22" t="e">
        <f>M85*0.4+H85*0.4+'[1]Внесение изменений'!H4*0.2</f>
        <v>#REF!</v>
      </c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</row>
    <row r="86" spans="1:39" ht="18.75" hidden="1">
      <c r="A86" s="10"/>
      <c r="B86" s="32"/>
      <c r="C86" s="559" t="s">
        <v>49</v>
      </c>
      <c r="D86" s="560"/>
      <c r="E86" s="560"/>
      <c r="F86" s="560"/>
      <c r="G86" s="560"/>
      <c r="H86" s="560"/>
      <c r="I86" s="560"/>
      <c r="J86" s="560"/>
      <c r="K86" s="560"/>
      <c r="L86" s="560"/>
      <c r="M86" s="560"/>
      <c r="N86" s="561"/>
    </row>
    <row r="87" spans="1:39" ht="17.25" hidden="1" customHeight="1">
      <c r="A87" s="10"/>
      <c r="B87" s="11"/>
      <c r="C87" s="589" t="s">
        <v>50</v>
      </c>
      <c r="D87" s="590"/>
      <c r="E87" s="590"/>
      <c r="F87" s="590"/>
      <c r="G87" s="590"/>
      <c r="H87" s="590"/>
      <c r="I87" s="590"/>
      <c r="J87" s="590"/>
      <c r="K87" s="590"/>
      <c r="L87" s="590"/>
      <c r="M87" s="34"/>
      <c r="N87" s="35"/>
    </row>
    <row r="88" spans="1:39" hidden="1">
      <c r="A88" s="10"/>
      <c r="B88" s="11"/>
      <c r="C88" s="589" t="s">
        <v>51</v>
      </c>
      <c r="D88" s="590"/>
      <c r="E88" s="590"/>
      <c r="F88" s="590"/>
      <c r="G88" s="590"/>
      <c r="H88" s="590"/>
      <c r="I88" s="590"/>
      <c r="J88" s="590"/>
      <c r="K88" s="590"/>
      <c r="L88" s="590"/>
      <c r="M88" s="34"/>
      <c r="N88" s="35"/>
    </row>
    <row r="89" spans="1:39" s="18" customFormat="1" ht="76.5" hidden="1" customHeight="1">
      <c r="A89" s="12"/>
      <c r="B89" s="13" t="s">
        <v>52</v>
      </c>
      <c r="C89" s="14" t="s">
        <v>53</v>
      </c>
      <c r="D89" s="15" t="s">
        <v>19</v>
      </c>
      <c r="E89" s="16">
        <v>46036.53</v>
      </c>
      <c r="F89" s="16">
        <f>32872.77+9844.22</f>
        <v>42716.99</v>
      </c>
      <c r="G89" s="103">
        <f>F89/E89*100</f>
        <v>92.789334904259718</v>
      </c>
      <c r="H89" s="103"/>
      <c r="I89" s="14" t="s">
        <v>54</v>
      </c>
      <c r="J89" s="15" t="s">
        <v>16</v>
      </c>
      <c r="K89" s="15">
        <v>100</v>
      </c>
      <c r="L89" s="15">
        <v>100</v>
      </c>
      <c r="M89" s="15">
        <f>L89/K89</f>
        <v>1</v>
      </c>
      <c r="N89" s="17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</row>
    <row r="90" spans="1:39" s="18" customFormat="1" ht="63.75" hidden="1">
      <c r="A90" s="12"/>
      <c r="B90" s="13"/>
      <c r="C90" s="14"/>
      <c r="D90" s="15"/>
      <c r="E90" s="16"/>
      <c r="F90" s="16"/>
      <c r="G90" s="103"/>
      <c r="H90" s="103"/>
      <c r="I90" s="14" t="s">
        <v>55</v>
      </c>
      <c r="J90" s="15" t="s">
        <v>16</v>
      </c>
      <c r="K90" s="15">
        <v>100</v>
      </c>
      <c r="L90" s="15">
        <v>100</v>
      </c>
      <c r="M90" s="15">
        <f>L90/K90</f>
        <v>1</v>
      </c>
      <c r="N90" s="17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</row>
    <row r="91" spans="1:39" s="31" customFormat="1" ht="18.75" hidden="1" customHeight="1">
      <c r="A91" s="26">
        <f>E91-F91</f>
        <v>3319.5400000000009</v>
      </c>
      <c r="B91" s="37"/>
      <c r="C91" s="313" t="s">
        <v>56</v>
      </c>
      <c r="D91" s="28"/>
      <c r="E91" s="22">
        <f>E89</f>
        <v>46036.53</v>
      </c>
      <c r="F91" s="22">
        <f>F89</f>
        <v>42716.99</v>
      </c>
      <c r="G91" s="105">
        <f>F91/E91*100</f>
        <v>92.789334904259718</v>
      </c>
      <c r="H91" s="105" t="e">
        <f>#REF!/G91*100</f>
        <v>#REF!</v>
      </c>
      <c r="I91" s="21"/>
      <c r="J91" s="30"/>
      <c r="K91" s="30"/>
      <c r="L91" s="30"/>
      <c r="M91" s="38">
        <f>(M90+M89)/2</f>
        <v>1</v>
      </c>
      <c r="N91" s="39" t="e">
        <f>M91*0.4+H91*0.4+'[1]Внесение изменений'!H4*0.2</f>
        <v>#REF!</v>
      </c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</row>
    <row r="92" spans="1:39" ht="18.75" hidden="1">
      <c r="A92" s="10"/>
      <c r="B92" s="32"/>
      <c r="C92" s="559" t="s">
        <v>57</v>
      </c>
      <c r="D92" s="560"/>
      <c r="E92" s="560"/>
      <c r="F92" s="560"/>
      <c r="G92" s="560"/>
      <c r="H92" s="560"/>
      <c r="I92" s="560"/>
      <c r="J92" s="560"/>
      <c r="K92" s="560"/>
      <c r="L92" s="561"/>
      <c r="M92" s="40"/>
      <c r="N92" s="41"/>
    </row>
    <row r="93" spans="1:39" ht="34.5" hidden="1" customHeight="1">
      <c r="A93" s="10"/>
      <c r="B93" s="11"/>
      <c r="C93" s="589" t="s">
        <v>58</v>
      </c>
      <c r="D93" s="590"/>
      <c r="E93" s="590"/>
      <c r="F93" s="590"/>
      <c r="G93" s="590"/>
      <c r="H93" s="590"/>
      <c r="I93" s="590"/>
      <c r="J93" s="590"/>
      <c r="K93" s="590"/>
      <c r="L93" s="590"/>
      <c r="M93" s="34"/>
      <c r="N93" s="35"/>
    </row>
    <row r="94" spans="1:39" ht="25.5" hidden="1" customHeight="1">
      <c r="A94" s="10"/>
      <c r="B94" s="11"/>
      <c r="C94" s="589" t="s">
        <v>59</v>
      </c>
      <c r="D94" s="590"/>
      <c r="E94" s="590"/>
      <c r="F94" s="590"/>
      <c r="G94" s="590"/>
      <c r="H94" s="590"/>
      <c r="I94" s="590"/>
      <c r="J94" s="590"/>
      <c r="K94" s="590"/>
      <c r="L94" s="590"/>
      <c r="M94" s="34"/>
      <c r="N94" s="35"/>
    </row>
    <row r="95" spans="1:39" s="18" customFormat="1" ht="38.25" hidden="1">
      <c r="A95" s="12"/>
      <c r="B95" s="13" t="s">
        <v>60</v>
      </c>
      <c r="C95" s="14" t="s">
        <v>61</v>
      </c>
      <c r="D95" s="15" t="s">
        <v>19</v>
      </c>
      <c r="E95" s="16">
        <v>300</v>
      </c>
      <c r="F95" s="16">
        <v>300</v>
      </c>
      <c r="G95" s="103">
        <f t="shared" ref="G95:G100" si="8">F95/E95*100</f>
        <v>100</v>
      </c>
      <c r="H95" s="103"/>
      <c r="I95" s="14" t="s">
        <v>62</v>
      </c>
      <c r="J95" s="15" t="s">
        <v>31</v>
      </c>
      <c r="K95" s="15">
        <v>9</v>
      </c>
      <c r="L95" s="15">
        <v>7</v>
      </c>
      <c r="M95" s="15">
        <f>L95/K95</f>
        <v>0.77777777777777779</v>
      </c>
      <c r="N95" s="17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</row>
    <row r="96" spans="1:39" hidden="1">
      <c r="A96" s="10"/>
      <c r="B96" s="11"/>
      <c r="C96" s="589" t="s">
        <v>63</v>
      </c>
      <c r="D96" s="590"/>
      <c r="E96" s="590"/>
      <c r="F96" s="590"/>
      <c r="G96" s="590"/>
      <c r="H96" s="590"/>
      <c r="I96" s="590"/>
      <c r="J96" s="590"/>
      <c r="K96" s="590"/>
      <c r="L96" s="590"/>
      <c r="M96" s="15"/>
      <c r="N96" s="35"/>
    </row>
    <row r="97" spans="1:39" s="18" customFormat="1" ht="40.5" hidden="1" customHeight="1">
      <c r="A97" s="12"/>
      <c r="B97" s="13" t="s">
        <v>64</v>
      </c>
      <c r="C97" s="14" t="s">
        <v>65</v>
      </c>
      <c r="D97" s="15" t="s">
        <v>19</v>
      </c>
      <c r="E97" s="16">
        <v>190</v>
      </c>
      <c r="F97" s="16">
        <v>190</v>
      </c>
      <c r="G97" s="103">
        <f t="shared" si="8"/>
        <v>100</v>
      </c>
      <c r="H97" s="103"/>
      <c r="I97" s="14" t="s">
        <v>66</v>
      </c>
      <c r="J97" s="15" t="s">
        <v>16</v>
      </c>
      <c r="K97" s="15">
        <v>0.6</v>
      </c>
      <c r="L97" s="15">
        <v>0.8</v>
      </c>
      <c r="M97" s="15">
        <f>L97/K97</f>
        <v>1.3333333333333335</v>
      </c>
      <c r="N97" s="42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</row>
    <row r="98" spans="1:39" s="18" customFormat="1" ht="70.5" hidden="1" customHeight="1">
      <c r="A98" s="12"/>
      <c r="B98" s="13"/>
      <c r="C98" s="14"/>
      <c r="D98" s="15"/>
      <c r="E98" s="16"/>
      <c r="F98" s="16"/>
      <c r="G98" s="103"/>
      <c r="H98" s="103"/>
      <c r="I98" s="14" t="s">
        <v>67</v>
      </c>
      <c r="J98" s="15" t="s">
        <v>16</v>
      </c>
      <c r="K98" s="15">
        <v>63</v>
      </c>
      <c r="L98" s="15">
        <v>65</v>
      </c>
      <c r="M98" s="15">
        <f>L98/K98</f>
        <v>1.0317460317460319</v>
      </c>
      <c r="N98" s="42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</row>
    <row r="99" spans="1:39" hidden="1">
      <c r="A99" s="10"/>
      <c r="B99" s="11"/>
      <c r="C99" s="314" t="s">
        <v>68</v>
      </c>
      <c r="D99" s="43"/>
      <c r="E99" s="43"/>
      <c r="F99" s="43"/>
      <c r="G99" s="107"/>
      <c r="H99" s="108"/>
      <c r="I99" s="44"/>
      <c r="J99" s="44"/>
      <c r="K99" s="44"/>
      <c r="L99" s="44"/>
      <c r="M99" s="15"/>
      <c r="N99" s="622"/>
    </row>
    <row r="100" spans="1:39" s="18" customFormat="1" ht="25.5" hidden="1">
      <c r="A100" s="12"/>
      <c r="B100" s="13" t="s">
        <v>69</v>
      </c>
      <c r="C100" s="14" t="s">
        <v>70</v>
      </c>
      <c r="D100" s="15" t="s">
        <v>19</v>
      </c>
      <c r="E100" s="16">
        <v>240</v>
      </c>
      <c r="F100" s="16">
        <v>240</v>
      </c>
      <c r="G100" s="109">
        <f t="shared" si="8"/>
        <v>100</v>
      </c>
      <c r="H100" s="109"/>
      <c r="I100" s="45" t="s">
        <v>71</v>
      </c>
      <c r="J100" s="15" t="s">
        <v>16</v>
      </c>
      <c r="K100" s="15">
        <v>6</v>
      </c>
      <c r="L100" s="15">
        <v>7</v>
      </c>
      <c r="M100" s="15">
        <f>L100/K100</f>
        <v>1.1666666666666667</v>
      </c>
      <c r="N100" s="622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</row>
    <row r="101" spans="1:39" s="31" customFormat="1" ht="21" hidden="1" customHeight="1">
      <c r="A101" s="26"/>
      <c r="B101" s="37"/>
      <c r="C101" s="313" t="s">
        <v>72</v>
      </c>
      <c r="D101" s="28"/>
      <c r="E101" s="22">
        <f>E100+E97+E95</f>
        <v>730</v>
      </c>
      <c r="F101" s="22">
        <f>F100+F97+F95</f>
        <v>730</v>
      </c>
      <c r="G101" s="105">
        <f>F101/E101*100</f>
        <v>100</v>
      </c>
      <c r="H101" s="105" t="e">
        <f>#REF!/G101*100</f>
        <v>#REF!</v>
      </c>
      <c r="I101" s="21"/>
      <c r="J101" s="30"/>
      <c r="K101" s="30"/>
      <c r="L101" s="30"/>
      <c r="M101" s="38">
        <f>(M100+M98+M97+M95)/4</f>
        <v>1.0773809523809526</v>
      </c>
      <c r="N101" s="39" t="e">
        <f>M101*0.4+H101*0.4+'[1]Внесение изменений'!H4*0.2</f>
        <v>#REF!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</row>
    <row r="102" spans="1:39" ht="18.75" hidden="1">
      <c r="A102" s="10"/>
      <c r="B102" s="32"/>
      <c r="C102" s="559" t="s">
        <v>73</v>
      </c>
      <c r="D102" s="560"/>
      <c r="E102" s="560"/>
      <c r="F102" s="560"/>
      <c r="G102" s="560"/>
      <c r="H102" s="560"/>
      <c r="I102" s="560"/>
      <c r="J102" s="560"/>
      <c r="K102" s="560"/>
      <c r="L102" s="560"/>
      <c r="M102" s="560"/>
      <c r="N102" s="561"/>
    </row>
    <row r="103" spans="1:39" hidden="1">
      <c r="A103" s="10"/>
      <c r="B103" s="11"/>
      <c r="C103" s="589" t="s">
        <v>74</v>
      </c>
      <c r="D103" s="590"/>
      <c r="E103" s="590"/>
      <c r="F103" s="590"/>
      <c r="G103" s="590"/>
      <c r="H103" s="590"/>
      <c r="I103" s="590"/>
      <c r="J103" s="590"/>
      <c r="K103" s="590"/>
      <c r="L103" s="590"/>
      <c r="M103" s="34"/>
      <c r="N103" s="35"/>
    </row>
    <row r="104" spans="1:39" hidden="1">
      <c r="A104" s="10"/>
      <c r="B104" s="11"/>
      <c r="C104" s="589" t="s">
        <v>75</v>
      </c>
      <c r="D104" s="590"/>
      <c r="E104" s="590"/>
      <c r="F104" s="590"/>
      <c r="G104" s="590"/>
      <c r="H104" s="590"/>
      <c r="I104" s="590"/>
      <c r="J104" s="590"/>
      <c r="K104" s="590"/>
      <c r="L104" s="590"/>
      <c r="M104" s="34"/>
      <c r="N104" s="35"/>
    </row>
    <row r="105" spans="1:39" s="18" customFormat="1" ht="57.75" hidden="1" customHeight="1">
      <c r="A105" s="12"/>
      <c r="B105" s="13" t="s">
        <v>76</v>
      </c>
      <c r="C105" s="14" t="s">
        <v>77</v>
      </c>
      <c r="D105" s="15"/>
      <c r="E105" s="16">
        <f>SUM(E106:E107)</f>
        <v>33118.1</v>
      </c>
      <c r="F105" s="16">
        <f>SUM(F106:F107)</f>
        <v>32521.1</v>
      </c>
      <c r="G105" s="103">
        <f>F105/E105*100</f>
        <v>98.197360355817509</v>
      </c>
      <c r="H105" s="103"/>
      <c r="I105" s="14" t="s">
        <v>78</v>
      </c>
      <c r="J105" s="15" t="s">
        <v>16</v>
      </c>
      <c r="K105" s="15">
        <v>100</v>
      </c>
      <c r="L105" s="15">
        <v>100</v>
      </c>
      <c r="M105" s="15">
        <f>L105/K105</f>
        <v>1</v>
      </c>
      <c r="N105" s="17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</row>
    <row r="106" spans="1:39" s="18" customFormat="1" ht="25.5" hidden="1">
      <c r="A106" s="12"/>
      <c r="B106" s="13"/>
      <c r="C106" s="14"/>
      <c r="D106" s="15" t="s">
        <v>19</v>
      </c>
      <c r="E106" s="16">
        <v>26460.1</v>
      </c>
      <c r="F106" s="16">
        <v>25973.98</v>
      </c>
      <c r="G106" s="103">
        <f>F106/E106*100</f>
        <v>98.162818734623087</v>
      </c>
      <c r="H106" s="103"/>
      <c r="I106" s="14" t="s">
        <v>79</v>
      </c>
      <c r="J106" s="15" t="s">
        <v>16</v>
      </c>
      <c r="K106" s="15">
        <v>99.1</v>
      </c>
      <c r="L106" s="15">
        <v>91.2</v>
      </c>
      <c r="M106" s="15">
        <f>L106/K106</f>
        <v>0.92028254288597389</v>
      </c>
      <c r="N106" s="17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</row>
    <row r="107" spans="1:39" s="18" customFormat="1" hidden="1">
      <c r="A107" s="12"/>
      <c r="B107" s="13"/>
      <c r="C107" s="14"/>
      <c r="D107" s="15" t="s">
        <v>20</v>
      </c>
      <c r="E107" s="16">
        <v>6658</v>
      </c>
      <c r="F107" s="16">
        <v>6547.12</v>
      </c>
      <c r="G107" s="103">
        <f>F107/E107*100</f>
        <v>98.334635025533188</v>
      </c>
      <c r="H107" s="103"/>
      <c r="I107" s="14"/>
      <c r="J107" s="15"/>
      <c r="K107" s="15"/>
      <c r="L107" s="15"/>
      <c r="M107" s="15"/>
      <c r="N107" s="17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</row>
    <row r="108" spans="1:39" s="18" customFormat="1" ht="30.75" hidden="1" customHeight="1">
      <c r="A108" s="12"/>
      <c r="B108" s="13" t="s">
        <v>80</v>
      </c>
      <c r="C108" s="14" t="s">
        <v>81</v>
      </c>
      <c r="D108" s="15" t="s">
        <v>19</v>
      </c>
      <c r="E108" s="16">
        <v>29715.3</v>
      </c>
      <c r="F108" s="16">
        <v>29595.32</v>
      </c>
      <c r="G108" s="103">
        <f>F108/E108*100</f>
        <v>99.596234936211317</v>
      </c>
      <c r="H108" s="103"/>
      <c r="I108" s="14"/>
      <c r="J108" s="15"/>
      <c r="K108" s="15"/>
      <c r="L108" s="15"/>
      <c r="M108" s="15"/>
      <c r="N108" s="17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</row>
    <row r="109" spans="1:39" s="31" customFormat="1" ht="21" hidden="1" customHeight="1">
      <c r="A109" s="26">
        <f>E109-F109</f>
        <v>716.97999999999593</v>
      </c>
      <c r="B109" s="37"/>
      <c r="C109" s="313" t="s">
        <v>82</v>
      </c>
      <c r="D109" s="28"/>
      <c r="E109" s="22">
        <f>E105+E108</f>
        <v>62833.399999999994</v>
      </c>
      <c r="F109" s="22">
        <f>F105+F108</f>
        <v>62116.42</v>
      </c>
      <c r="G109" s="105">
        <f>F109/E109*100</f>
        <v>98.85891898257934</v>
      </c>
      <c r="H109" s="105" t="e">
        <f>#REF!/G109*100</f>
        <v>#REF!</v>
      </c>
      <c r="I109" s="21"/>
      <c r="J109" s="30"/>
      <c r="K109" s="30"/>
      <c r="L109" s="30"/>
      <c r="M109" s="38">
        <f>(M106+M105)/2</f>
        <v>0.96014127144298689</v>
      </c>
      <c r="N109" s="39" t="e">
        <f>M109*0.4+H109*0.4+'[1]Внесение изменений'!H4*0.2</f>
        <v>#REF!</v>
      </c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</row>
    <row r="110" spans="1:39" ht="18.75" hidden="1">
      <c r="A110" s="10"/>
      <c r="B110" s="32"/>
      <c r="C110" s="559" t="s">
        <v>83</v>
      </c>
      <c r="D110" s="560"/>
      <c r="E110" s="560"/>
      <c r="F110" s="560"/>
      <c r="G110" s="560"/>
      <c r="H110" s="560"/>
      <c r="I110" s="560"/>
      <c r="J110" s="560"/>
      <c r="K110" s="560"/>
      <c r="L110" s="561"/>
      <c r="M110" s="40"/>
      <c r="N110" s="41"/>
    </row>
    <row r="111" spans="1:39" hidden="1">
      <c r="A111" s="10"/>
      <c r="B111" s="11"/>
      <c r="C111" s="589" t="s">
        <v>84</v>
      </c>
      <c r="D111" s="590"/>
      <c r="E111" s="590"/>
      <c r="F111" s="590"/>
      <c r="G111" s="590"/>
      <c r="H111" s="590"/>
      <c r="I111" s="590"/>
      <c r="J111" s="590"/>
      <c r="K111" s="590"/>
      <c r="L111" s="590"/>
      <c r="M111" s="34"/>
      <c r="N111" s="35"/>
    </row>
    <row r="112" spans="1:39" hidden="1">
      <c r="A112" s="10"/>
      <c r="B112" s="11"/>
      <c r="C112" s="589" t="s">
        <v>85</v>
      </c>
      <c r="D112" s="590"/>
      <c r="E112" s="590"/>
      <c r="F112" s="590"/>
      <c r="G112" s="590"/>
      <c r="H112" s="590"/>
      <c r="I112" s="590"/>
      <c r="J112" s="590"/>
      <c r="K112" s="590"/>
      <c r="L112" s="590"/>
      <c r="M112" s="34"/>
      <c r="N112" s="35"/>
    </row>
    <row r="113" spans="1:39" s="18" customFormat="1" ht="58.5" hidden="1" customHeight="1">
      <c r="A113" s="12"/>
      <c r="B113" s="13" t="s">
        <v>86</v>
      </c>
      <c r="C113" s="14" t="s">
        <v>87</v>
      </c>
      <c r="D113" s="15" t="s">
        <v>20</v>
      </c>
      <c r="E113" s="16">
        <v>2399</v>
      </c>
      <c r="F113" s="16">
        <v>2254.98</v>
      </c>
      <c r="G113" s="103">
        <f t="shared" ref="G113:G119" si="9">F113/E113*100</f>
        <v>93.996665277198829</v>
      </c>
      <c r="H113" s="103"/>
      <c r="I113" s="14" t="s">
        <v>88</v>
      </c>
      <c r="J113" s="15" t="s">
        <v>16</v>
      </c>
      <c r="K113" s="15">
        <v>25</v>
      </c>
      <c r="L113" s="15">
        <v>21.5</v>
      </c>
      <c r="M113" s="15">
        <f t="shared" ref="M113:M118" si="10">L113/K113</f>
        <v>0.86</v>
      </c>
      <c r="N113" s="17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</row>
    <row r="114" spans="1:39" s="18" customFormat="1" ht="51" hidden="1">
      <c r="A114" s="12"/>
      <c r="B114" s="13" t="s">
        <v>89</v>
      </c>
      <c r="C114" s="14" t="s">
        <v>90</v>
      </c>
      <c r="D114" s="15" t="s">
        <v>20</v>
      </c>
      <c r="E114" s="16">
        <v>1000</v>
      </c>
      <c r="F114" s="16">
        <v>900</v>
      </c>
      <c r="G114" s="103">
        <f t="shared" si="9"/>
        <v>90</v>
      </c>
      <c r="H114" s="103"/>
      <c r="I114" s="14" t="s">
        <v>91</v>
      </c>
      <c r="J114" s="15" t="s">
        <v>16</v>
      </c>
      <c r="K114" s="15">
        <v>100</v>
      </c>
      <c r="L114" s="15">
        <v>100</v>
      </c>
      <c r="M114" s="15">
        <f t="shared" si="10"/>
        <v>1</v>
      </c>
      <c r="N114" s="17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</row>
    <row r="115" spans="1:39" s="18" customFormat="1" ht="68.25" hidden="1" customHeight="1">
      <c r="A115" s="12"/>
      <c r="B115" s="13" t="s">
        <v>92</v>
      </c>
      <c r="C115" s="14" t="s">
        <v>93</v>
      </c>
      <c r="D115" s="15" t="s">
        <v>20</v>
      </c>
      <c r="E115" s="16">
        <v>1200</v>
      </c>
      <c r="F115" s="16">
        <v>1200</v>
      </c>
      <c r="G115" s="103">
        <f t="shared" si="9"/>
        <v>100</v>
      </c>
      <c r="H115" s="103"/>
      <c r="I115" s="14" t="s">
        <v>94</v>
      </c>
      <c r="J115" s="15" t="s">
        <v>16</v>
      </c>
      <c r="K115" s="15">
        <v>100</v>
      </c>
      <c r="L115" s="15">
        <v>100</v>
      </c>
      <c r="M115" s="15">
        <f t="shared" si="10"/>
        <v>1</v>
      </c>
      <c r="N115" s="17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</row>
    <row r="116" spans="1:39" s="18" customFormat="1" ht="76.5" hidden="1">
      <c r="A116" s="12"/>
      <c r="B116" s="13" t="s">
        <v>95</v>
      </c>
      <c r="C116" s="14" t="s">
        <v>96</v>
      </c>
      <c r="D116" s="15" t="s">
        <v>20</v>
      </c>
      <c r="E116" s="16">
        <v>4417</v>
      </c>
      <c r="F116" s="16">
        <v>3738.23</v>
      </c>
      <c r="G116" s="103">
        <f t="shared" si="9"/>
        <v>84.632782431514613</v>
      </c>
      <c r="H116" s="103"/>
      <c r="I116" s="14" t="s">
        <v>97</v>
      </c>
      <c r="J116" s="15" t="s">
        <v>16</v>
      </c>
      <c r="K116" s="15">
        <v>100</v>
      </c>
      <c r="L116" s="15">
        <v>100</v>
      </c>
      <c r="M116" s="15">
        <f t="shared" si="10"/>
        <v>1</v>
      </c>
      <c r="N116" s="17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</row>
    <row r="117" spans="1:39" s="18" customFormat="1" ht="73.5" hidden="1" customHeight="1">
      <c r="A117" s="12"/>
      <c r="B117" s="13" t="s">
        <v>98</v>
      </c>
      <c r="C117" s="14" t="s">
        <v>99</v>
      </c>
      <c r="D117" s="15" t="s">
        <v>20</v>
      </c>
      <c r="E117" s="16">
        <v>5367</v>
      </c>
      <c r="F117" s="16">
        <v>5321.57</v>
      </c>
      <c r="G117" s="103">
        <f t="shared" si="9"/>
        <v>99.153530836594001</v>
      </c>
      <c r="H117" s="103"/>
      <c r="I117" s="14" t="s">
        <v>100</v>
      </c>
      <c r="J117" s="15" t="s">
        <v>16</v>
      </c>
      <c r="K117" s="15">
        <v>100</v>
      </c>
      <c r="L117" s="15">
        <v>100</v>
      </c>
      <c r="M117" s="15">
        <f t="shared" si="10"/>
        <v>1</v>
      </c>
      <c r="N117" s="17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</row>
    <row r="118" spans="1:39" s="18" customFormat="1" ht="63.75" hidden="1">
      <c r="A118" s="12"/>
      <c r="B118" s="13" t="s">
        <v>101</v>
      </c>
      <c r="C118" s="14" t="s">
        <v>102</v>
      </c>
      <c r="D118" s="15" t="s">
        <v>20</v>
      </c>
      <c r="E118" s="16">
        <v>14134</v>
      </c>
      <c r="F118" s="16">
        <v>14057.95</v>
      </c>
      <c r="G118" s="103">
        <f t="shared" si="9"/>
        <v>99.461935757747284</v>
      </c>
      <c r="H118" s="103"/>
      <c r="I118" s="14" t="s">
        <v>103</v>
      </c>
      <c r="J118" s="15" t="s">
        <v>16</v>
      </c>
      <c r="K118" s="15">
        <v>100</v>
      </c>
      <c r="L118" s="15">
        <v>100</v>
      </c>
      <c r="M118" s="15">
        <f t="shared" si="10"/>
        <v>1</v>
      </c>
      <c r="N118" s="17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</row>
    <row r="119" spans="1:39" s="18" customFormat="1" ht="49.5" hidden="1" customHeight="1">
      <c r="A119" s="12"/>
      <c r="B119" s="13" t="s">
        <v>104</v>
      </c>
      <c r="C119" s="14" t="s">
        <v>105</v>
      </c>
      <c r="D119" s="15" t="s">
        <v>20</v>
      </c>
      <c r="E119" s="16">
        <v>2243</v>
      </c>
      <c r="F119" s="16">
        <v>2220.02</v>
      </c>
      <c r="G119" s="103">
        <f t="shared" si="9"/>
        <v>98.975479268836381</v>
      </c>
      <c r="H119" s="103"/>
      <c r="I119" s="14"/>
      <c r="J119" s="15"/>
      <c r="K119" s="15"/>
      <c r="L119" s="15"/>
      <c r="M119" s="15"/>
      <c r="N119" s="17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</row>
    <row r="120" spans="1:39" s="31" customFormat="1" ht="21" hidden="1" customHeight="1">
      <c r="A120" s="26">
        <f>E120-F120</f>
        <v>1067.25</v>
      </c>
      <c r="B120" s="37"/>
      <c r="C120" s="313" t="s">
        <v>106</v>
      </c>
      <c r="D120" s="28"/>
      <c r="E120" s="22">
        <f>SUM(E113:E119)</f>
        <v>30760</v>
      </c>
      <c r="F120" s="22">
        <f>SUM(F113:F119)</f>
        <v>29692.75</v>
      </c>
      <c r="G120" s="105">
        <f>F120/E120*100</f>
        <v>96.530396618985691</v>
      </c>
      <c r="H120" s="105" t="e">
        <f>#REF!/G120*100</f>
        <v>#REF!</v>
      </c>
      <c r="I120" s="21"/>
      <c r="J120" s="30"/>
      <c r="K120" s="30"/>
      <c r="L120" s="30"/>
      <c r="M120" s="33">
        <f>(M118+M117+M116+M115+M114+M113)/6</f>
        <v>0.97666666666666668</v>
      </c>
      <c r="N120" s="33" t="e">
        <f>M120*0.4+H120*0.4+'[1]Внесение изменений'!H4*0.2</f>
        <v>#REF!</v>
      </c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</row>
    <row r="121" spans="1:39" s="121" customFormat="1" ht="27.75" customHeight="1">
      <c r="B121" s="122"/>
      <c r="C121" s="606" t="s">
        <v>313</v>
      </c>
      <c r="D121" s="607"/>
      <c r="E121" s="607"/>
      <c r="F121" s="607"/>
      <c r="G121" s="607"/>
      <c r="H121" s="607"/>
      <c r="I121" s="607"/>
      <c r="J121" s="607"/>
      <c r="K121" s="607"/>
      <c r="L121" s="607"/>
      <c r="M121" s="608"/>
      <c r="N121" s="123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</row>
    <row r="122" spans="1:39" s="124" customFormat="1" ht="21" customHeight="1">
      <c r="B122" s="125"/>
      <c r="C122" s="609" t="s">
        <v>324</v>
      </c>
      <c r="D122" s="610"/>
      <c r="E122" s="610"/>
      <c r="F122" s="610"/>
      <c r="G122" s="610"/>
      <c r="H122" s="610"/>
      <c r="I122" s="610"/>
      <c r="J122" s="610"/>
      <c r="K122" s="610"/>
      <c r="L122" s="610"/>
      <c r="M122" s="610"/>
      <c r="N122" s="611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</row>
    <row r="123" spans="1:39" s="124" customFormat="1" ht="31.5" customHeight="1">
      <c r="B123" s="125"/>
      <c r="C123" s="609" t="s">
        <v>314</v>
      </c>
      <c r="D123" s="610"/>
      <c r="E123" s="610"/>
      <c r="F123" s="610"/>
      <c r="G123" s="610"/>
      <c r="H123" s="610"/>
      <c r="I123" s="610"/>
      <c r="J123" s="610"/>
      <c r="K123" s="610"/>
      <c r="L123" s="610"/>
      <c r="M123" s="610"/>
      <c r="N123" s="611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</row>
    <row r="124" spans="1:39" s="124" customFormat="1" ht="50.25" customHeight="1">
      <c r="B124" s="126"/>
      <c r="C124" s="627" t="s">
        <v>315</v>
      </c>
      <c r="D124" s="628"/>
      <c r="E124" s="628"/>
      <c r="F124" s="628"/>
      <c r="G124" s="628"/>
      <c r="H124" s="628"/>
      <c r="I124" s="628"/>
      <c r="J124" s="628"/>
      <c r="K124" s="628"/>
      <c r="L124" s="628"/>
      <c r="M124" s="628"/>
      <c r="N124" s="628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</row>
    <row r="125" spans="1:39" s="127" customFormat="1" ht="90.75" customHeight="1">
      <c r="B125" s="125"/>
      <c r="C125" s="82" t="s">
        <v>577</v>
      </c>
      <c r="D125" s="419">
        <v>10</v>
      </c>
      <c r="E125" s="82">
        <v>50300</v>
      </c>
      <c r="F125" s="82">
        <v>50300</v>
      </c>
      <c r="G125" s="82"/>
      <c r="H125" s="82"/>
      <c r="I125" s="81" t="s">
        <v>316</v>
      </c>
      <c r="J125" s="305" t="s">
        <v>663</v>
      </c>
      <c r="K125" s="305">
        <v>5</v>
      </c>
      <c r="L125" s="305">
        <v>5</v>
      </c>
      <c r="M125" s="305">
        <v>100</v>
      </c>
      <c r="N125" s="306">
        <v>1</v>
      </c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</row>
    <row r="126" spans="1:39" s="127" customFormat="1" ht="112.5" customHeight="1">
      <c r="B126" s="125"/>
      <c r="C126" s="82" t="s">
        <v>683</v>
      </c>
      <c r="D126" s="419">
        <v>10</v>
      </c>
      <c r="E126" s="82">
        <v>130100</v>
      </c>
      <c r="F126" s="82">
        <v>130100</v>
      </c>
      <c r="G126" s="82"/>
      <c r="H126" s="82"/>
      <c r="I126" s="81" t="s">
        <v>317</v>
      </c>
      <c r="J126" s="305" t="s">
        <v>663</v>
      </c>
      <c r="K126" s="305">
        <v>5</v>
      </c>
      <c r="L126" s="305">
        <v>5</v>
      </c>
      <c r="M126" s="305">
        <v>100</v>
      </c>
      <c r="N126" s="306">
        <v>1</v>
      </c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</row>
    <row r="127" spans="1:39" s="127" customFormat="1" ht="66" customHeight="1">
      <c r="B127" s="125"/>
      <c r="C127" s="82" t="s">
        <v>569</v>
      </c>
      <c r="D127" s="54" t="s">
        <v>570</v>
      </c>
      <c r="E127" s="82">
        <v>10981768.220000001</v>
      </c>
      <c r="F127" s="82">
        <v>10908278.390000001</v>
      </c>
      <c r="G127" s="82"/>
      <c r="H127" s="82"/>
      <c r="I127" s="81" t="s">
        <v>318</v>
      </c>
      <c r="J127" s="305" t="s">
        <v>663</v>
      </c>
      <c r="K127" s="305">
        <v>5</v>
      </c>
      <c r="L127" s="305">
        <v>5</v>
      </c>
      <c r="M127" s="305">
        <v>100</v>
      </c>
      <c r="N127" s="306">
        <v>1</v>
      </c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</row>
    <row r="128" spans="1:39" s="127" customFormat="1" ht="66" customHeight="1">
      <c r="B128" s="125"/>
      <c r="C128" s="82" t="s">
        <v>633</v>
      </c>
      <c r="D128" s="54" t="s">
        <v>570</v>
      </c>
      <c r="E128" s="82">
        <v>3765772.91</v>
      </c>
      <c r="F128" s="82">
        <v>3749214.91</v>
      </c>
      <c r="G128" s="82"/>
      <c r="H128" s="82"/>
      <c r="I128" s="81"/>
      <c r="J128" s="305"/>
      <c r="K128" s="305"/>
      <c r="L128" s="305"/>
      <c r="M128" s="305"/>
      <c r="N128" s="306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</row>
    <row r="129" spans="1:39" s="127" customFormat="1" ht="66" customHeight="1">
      <c r="B129" s="125"/>
      <c r="C129" s="82" t="s">
        <v>684</v>
      </c>
      <c r="D129" s="54" t="s">
        <v>570</v>
      </c>
      <c r="E129" s="82">
        <v>20000</v>
      </c>
      <c r="F129" s="82">
        <v>20000</v>
      </c>
      <c r="G129" s="82"/>
      <c r="H129" s="82"/>
      <c r="I129" s="81"/>
      <c r="J129" s="305"/>
      <c r="K129" s="305"/>
      <c r="L129" s="305"/>
      <c r="M129" s="305"/>
      <c r="N129" s="306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</row>
    <row r="130" spans="1:39" s="99" customFormat="1" ht="24" customHeight="1">
      <c r="A130" s="97"/>
      <c r="B130" s="128"/>
      <c r="C130" s="129" t="s">
        <v>319</v>
      </c>
      <c r="D130" s="130"/>
      <c r="E130" s="132">
        <f>E125+E126+E127+E128+E129</f>
        <v>14947941.130000001</v>
      </c>
      <c r="F130" s="132">
        <f>F125+F126+F127+F128+F129</f>
        <v>14857893.300000001</v>
      </c>
      <c r="G130" s="132">
        <v>99.3</v>
      </c>
      <c r="H130" s="131"/>
      <c r="I130" s="100"/>
      <c r="J130" s="98"/>
      <c r="K130" s="98"/>
      <c r="L130" s="98"/>
      <c r="M130" s="476"/>
      <c r="N130" s="476">
        <v>1</v>
      </c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</row>
    <row r="131" spans="1:39" s="31" customFormat="1" ht="21.75" customHeight="1">
      <c r="A131" s="31">
        <f>F131/F597*100</f>
        <v>47.243096052344107</v>
      </c>
      <c r="B131" s="144"/>
      <c r="C131" s="315" t="s">
        <v>107</v>
      </c>
      <c r="D131" s="145"/>
      <c r="E131" s="554">
        <f>E130+E56+E69+E75</f>
        <v>313771012.88999999</v>
      </c>
      <c r="F131" s="554">
        <f>F130+F56+F69+F75</f>
        <v>312593934.72000003</v>
      </c>
      <c r="G131" s="145">
        <f>F131/E131*100</f>
        <v>99.624860767360744</v>
      </c>
      <c r="H131" s="217">
        <v>0.99</v>
      </c>
      <c r="I131" s="623" t="s">
        <v>108</v>
      </c>
      <c r="J131" s="624"/>
      <c r="K131" s="624"/>
      <c r="L131" s="624"/>
      <c r="M131" s="146"/>
      <c r="N131" s="218">
        <v>0.83</v>
      </c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</row>
    <row r="132" spans="1:39" s="150" customFormat="1" ht="34.5" customHeight="1">
      <c r="A132" s="148"/>
      <c r="B132" s="149"/>
      <c r="C132" s="629" t="s">
        <v>685</v>
      </c>
      <c r="D132" s="630"/>
      <c r="E132" s="630"/>
      <c r="F132" s="630"/>
      <c r="G132" s="630"/>
      <c r="H132" s="630"/>
      <c r="I132" s="630"/>
      <c r="J132" s="630"/>
      <c r="K132" s="630"/>
      <c r="L132" s="630"/>
      <c r="M132" s="630"/>
      <c r="N132" s="631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</row>
    <row r="133" spans="1:39" ht="42" customHeight="1">
      <c r="A133" s="10"/>
      <c r="B133" s="211" t="s">
        <v>111</v>
      </c>
      <c r="C133" s="595" t="s">
        <v>339</v>
      </c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86"/>
    </row>
    <row r="134" spans="1:39" ht="27" customHeight="1">
      <c r="A134" s="10"/>
      <c r="B134" s="11"/>
      <c r="C134" s="625" t="s">
        <v>320</v>
      </c>
      <c r="D134" s="626"/>
      <c r="E134" s="626"/>
      <c r="F134" s="626"/>
      <c r="G134" s="626"/>
      <c r="H134" s="626"/>
      <c r="I134" s="626"/>
      <c r="J134" s="626"/>
      <c r="K134" s="626"/>
      <c r="L134" s="626"/>
      <c r="M134" s="151"/>
      <c r="N134" s="152"/>
    </row>
    <row r="135" spans="1:39" ht="34.5" customHeight="1">
      <c r="A135" s="10"/>
      <c r="B135" s="11"/>
      <c r="C135" s="625" t="s">
        <v>321</v>
      </c>
      <c r="D135" s="626"/>
      <c r="E135" s="626"/>
      <c r="F135" s="626"/>
      <c r="G135" s="626"/>
      <c r="H135" s="626"/>
      <c r="I135" s="626"/>
      <c r="J135" s="626"/>
      <c r="K135" s="626"/>
      <c r="L135" s="626"/>
      <c r="M135" s="626"/>
      <c r="N135" s="632"/>
    </row>
    <row r="136" spans="1:39" ht="31.5" customHeight="1">
      <c r="B136" s="11"/>
      <c r="C136" s="625" t="s">
        <v>322</v>
      </c>
      <c r="D136" s="626"/>
      <c r="E136" s="626"/>
      <c r="F136" s="626"/>
      <c r="G136" s="626"/>
      <c r="H136" s="626"/>
      <c r="I136" s="626"/>
      <c r="J136" s="626"/>
      <c r="K136" s="626"/>
      <c r="L136" s="626"/>
      <c r="M136" s="626"/>
      <c r="N136" s="632"/>
    </row>
    <row r="137" spans="1:39" s="102" customFormat="1" ht="15.75" customHeight="1">
      <c r="B137" s="19"/>
      <c r="C137" s="316"/>
      <c r="D137" s="104"/>
      <c r="E137" s="104"/>
      <c r="F137" s="104"/>
      <c r="G137" s="104"/>
      <c r="H137" s="104"/>
      <c r="I137" s="212"/>
      <c r="J137" s="212"/>
      <c r="K137" s="212"/>
      <c r="L137" s="212"/>
      <c r="M137" s="213"/>
      <c r="N137" s="214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</row>
    <row r="138" spans="1:39" ht="24.75" customHeight="1">
      <c r="A138" s="10"/>
      <c r="B138" s="24"/>
      <c r="C138" s="559" t="s">
        <v>325</v>
      </c>
      <c r="D138" s="560"/>
      <c r="E138" s="560"/>
      <c r="F138" s="560"/>
      <c r="G138" s="560"/>
      <c r="H138" s="560"/>
      <c r="I138" s="560"/>
      <c r="J138" s="560"/>
      <c r="K138" s="560"/>
      <c r="L138" s="560"/>
      <c r="M138" s="560"/>
      <c r="N138" s="561"/>
    </row>
    <row r="139" spans="1:39" s="155" customFormat="1">
      <c r="A139" s="153"/>
      <c r="B139" s="154"/>
      <c r="C139" s="589" t="s">
        <v>326</v>
      </c>
      <c r="D139" s="590"/>
      <c r="E139" s="590"/>
      <c r="F139" s="590"/>
      <c r="G139" s="590"/>
      <c r="H139" s="590"/>
      <c r="I139" s="590"/>
      <c r="J139" s="590"/>
      <c r="K139" s="590"/>
      <c r="L139" s="590"/>
      <c r="M139" s="34"/>
      <c r="N139" s="3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</row>
    <row r="140" spans="1:39" s="155" customFormat="1" ht="21.75" customHeight="1">
      <c r="A140" s="153"/>
      <c r="B140" s="154"/>
      <c r="C140" s="589" t="s">
        <v>340</v>
      </c>
      <c r="D140" s="590"/>
      <c r="E140" s="590"/>
      <c r="F140" s="590"/>
      <c r="G140" s="590"/>
      <c r="H140" s="590"/>
      <c r="I140" s="590"/>
      <c r="J140" s="590"/>
      <c r="K140" s="590"/>
      <c r="L140" s="590"/>
      <c r="M140" s="34"/>
      <c r="N140" s="3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</row>
    <row r="141" spans="1:39" s="18" customFormat="1" ht="135.75" customHeight="1">
      <c r="A141" s="12"/>
      <c r="B141" s="54"/>
      <c r="C141" s="478" t="s">
        <v>686</v>
      </c>
      <c r="D141" s="15">
        <v>30</v>
      </c>
      <c r="E141" s="16">
        <v>26605190</v>
      </c>
      <c r="F141" s="16">
        <v>26605190</v>
      </c>
      <c r="G141" s="8"/>
      <c r="H141" s="8"/>
      <c r="I141" s="14" t="s">
        <v>327</v>
      </c>
      <c r="J141" s="15" t="s">
        <v>16</v>
      </c>
      <c r="K141" s="15">
        <v>90</v>
      </c>
      <c r="L141" s="15">
        <v>100</v>
      </c>
      <c r="M141" s="15">
        <v>111</v>
      </c>
      <c r="N141" s="17">
        <v>1</v>
      </c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</row>
    <row r="142" spans="1:39" s="18" customFormat="1" ht="91.5" customHeight="1">
      <c r="A142" s="12"/>
      <c r="B142" s="54"/>
      <c r="C142" s="51" t="s">
        <v>687</v>
      </c>
      <c r="D142" s="52"/>
      <c r="E142" s="484">
        <v>1481999.98</v>
      </c>
      <c r="F142" s="484">
        <v>1481999.98</v>
      </c>
      <c r="G142" s="8"/>
      <c r="H142" s="8"/>
      <c r="I142" s="14" t="s">
        <v>328</v>
      </c>
      <c r="J142" s="15" t="s">
        <v>16</v>
      </c>
      <c r="K142" s="15">
        <v>90</v>
      </c>
      <c r="L142" s="15">
        <v>100</v>
      </c>
      <c r="M142" s="15">
        <v>111</v>
      </c>
      <c r="N142" s="17">
        <v>1</v>
      </c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</row>
    <row r="143" spans="1:39" s="18" customFormat="1" ht="89.25">
      <c r="A143" s="12"/>
      <c r="B143" s="54"/>
      <c r="C143" s="51"/>
      <c r="D143" s="52"/>
      <c r="E143" s="16"/>
      <c r="F143" s="16"/>
      <c r="G143" s="8"/>
      <c r="H143" s="8"/>
      <c r="I143" s="14" t="s">
        <v>329</v>
      </c>
      <c r="J143" s="15" t="s">
        <v>16</v>
      </c>
      <c r="K143" s="15">
        <v>0.1</v>
      </c>
      <c r="L143" s="15">
        <v>0</v>
      </c>
      <c r="M143" s="15">
        <v>100</v>
      </c>
      <c r="N143" s="17">
        <v>1</v>
      </c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</row>
    <row r="144" spans="1:39" s="18" customFormat="1" ht="69" customHeight="1">
      <c r="A144" s="12"/>
      <c r="B144" s="54"/>
      <c r="C144" s="51"/>
      <c r="D144" s="52"/>
      <c r="E144" s="16"/>
      <c r="F144" s="16"/>
      <c r="G144" s="8"/>
      <c r="H144" s="8"/>
      <c r="I144" s="14" t="s">
        <v>330</v>
      </c>
      <c r="J144" s="15" t="s">
        <v>16</v>
      </c>
      <c r="K144" s="15">
        <v>100</v>
      </c>
      <c r="L144" s="15">
        <v>100</v>
      </c>
      <c r="M144" s="15">
        <v>100</v>
      </c>
      <c r="N144" s="17">
        <v>1</v>
      </c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</row>
    <row r="145" spans="1:39" s="167" customFormat="1" ht="26.25" customHeight="1">
      <c r="B145" s="168"/>
      <c r="C145" s="210" t="s">
        <v>28</v>
      </c>
      <c r="D145" s="169"/>
      <c r="E145" s="371">
        <f>SUM(E141:E144)</f>
        <v>28087189.98</v>
      </c>
      <c r="F145" s="371">
        <f>SUM(F141:F144)</f>
        <v>28087189.98</v>
      </c>
      <c r="G145" s="119">
        <v>100</v>
      </c>
      <c r="H145" s="119"/>
      <c r="I145" s="129"/>
      <c r="J145" s="129"/>
      <c r="K145" s="129"/>
      <c r="L145" s="129"/>
      <c r="M145" s="129"/>
      <c r="N145" s="79">
        <v>1</v>
      </c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  <c r="AB145" s="250"/>
      <c r="AC145" s="250"/>
      <c r="AD145" s="250"/>
      <c r="AE145" s="250"/>
      <c r="AF145" s="250"/>
      <c r="AG145" s="250"/>
      <c r="AH145" s="250"/>
      <c r="AI145" s="250"/>
      <c r="AJ145" s="250"/>
      <c r="AK145" s="250"/>
      <c r="AL145" s="250"/>
      <c r="AM145" s="250"/>
    </row>
    <row r="146" spans="1:39" s="164" customFormat="1" ht="28.5" customHeight="1">
      <c r="B146" s="75"/>
      <c r="C146" s="559" t="s">
        <v>331</v>
      </c>
      <c r="D146" s="560"/>
      <c r="E146" s="560"/>
      <c r="F146" s="560"/>
      <c r="G146" s="560"/>
      <c r="H146" s="560"/>
      <c r="I146" s="560"/>
      <c r="J146" s="560"/>
      <c r="K146" s="560"/>
      <c r="L146" s="560"/>
      <c r="M146" s="560"/>
      <c r="N146" s="56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</row>
    <row r="147" spans="1:39" s="163" customFormat="1" ht="50.25" customHeight="1">
      <c r="A147" s="161"/>
      <c r="B147" s="162"/>
      <c r="C147" s="598" t="s">
        <v>332</v>
      </c>
      <c r="D147" s="599"/>
      <c r="E147" s="599"/>
      <c r="F147" s="599"/>
      <c r="G147" s="599"/>
      <c r="H147" s="599"/>
      <c r="I147" s="599"/>
      <c r="J147" s="599"/>
      <c r="K147" s="599"/>
      <c r="L147" s="599"/>
      <c r="M147" s="599"/>
      <c r="N147" s="600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</row>
    <row r="148" spans="1:39" s="163" customFormat="1" ht="33.75" customHeight="1">
      <c r="A148" s="161"/>
      <c r="B148" s="162"/>
      <c r="C148" s="598" t="s">
        <v>341</v>
      </c>
      <c r="D148" s="599"/>
      <c r="E148" s="599"/>
      <c r="F148" s="599"/>
      <c r="G148" s="599"/>
      <c r="H148" s="599"/>
      <c r="I148" s="599"/>
      <c r="J148" s="599"/>
      <c r="K148" s="599"/>
      <c r="L148" s="599"/>
      <c r="M148" s="599"/>
      <c r="N148" s="600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</row>
    <row r="149" spans="1:39" s="18" customFormat="1" ht="84" customHeight="1">
      <c r="A149" s="12"/>
      <c r="B149" s="54"/>
      <c r="C149" s="51" t="s">
        <v>578</v>
      </c>
      <c r="D149" s="420">
        <v>10</v>
      </c>
      <c r="E149" s="16">
        <v>100000</v>
      </c>
      <c r="F149" s="16">
        <v>100000</v>
      </c>
      <c r="G149" s="103"/>
      <c r="H149" s="103"/>
      <c r="I149" s="91" t="s">
        <v>333</v>
      </c>
      <c r="J149" s="15" t="s">
        <v>16</v>
      </c>
      <c r="K149" s="15">
        <v>93.1</v>
      </c>
      <c r="L149" s="15">
        <v>100</v>
      </c>
      <c r="M149" s="16">
        <v>107.4</v>
      </c>
      <c r="N149" s="17">
        <v>1</v>
      </c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</row>
    <row r="150" spans="1:39" s="18" customFormat="1" ht="70.5" customHeight="1">
      <c r="A150" s="12"/>
      <c r="B150" s="54"/>
      <c r="C150" s="51" t="s">
        <v>579</v>
      </c>
      <c r="D150" s="420">
        <v>10</v>
      </c>
      <c r="E150" s="16">
        <v>4731190</v>
      </c>
      <c r="F150" s="16">
        <v>4731190</v>
      </c>
      <c r="G150" s="103"/>
      <c r="H150" s="103"/>
      <c r="I150" s="14" t="s">
        <v>334</v>
      </c>
      <c r="J150" s="15" t="s">
        <v>16</v>
      </c>
      <c r="K150" s="15">
        <v>0</v>
      </c>
      <c r="L150" s="15">
        <v>0</v>
      </c>
      <c r="M150" s="16">
        <v>0</v>
      </c>
      <c r="N150" s="17">
        <v>1</v>
      </c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</row>
    <row r="151" spans="1:39" s="18" customFormat="1" ht="70.5" customHeight="1">
      <c r="A151" s="12"/>
      <c r="B151" s="54"/>
      <c r="C151" s="51" t="s">
        <v>580</v>
      </c>
      <c r="D151" s="420">
        <v>10</v>
      </c>
      <c r="E151" s="16">
        <v>89000</v>
      </c>
      <c r="F151" s="16">
        <v>89000</v>
      </c>
      <c r="G151" s="103"/>
      <c r="H151" s="103"/>
      <c r="I151" s="14"/>
      <c r="J151" s="15"/>
      <c r="K151" s="15"/>
      <c r="L151" s="15"/>
      <c r="M151" s="16"/>
      <c r="N151" s="17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</row>
    <row r="152" spans="1:39" s="167" customFormat="1" ht="27.75" customHeight="1">
      <c r="B152" s="168"/>
      <c r="C152" s="210" t="s">
        <v>342</v>
      </c>
      <c r="D152" s="169"/>
      <c r="E152" s="118">
        <f>SUM(E149:E151)</f>
        <v>4920190</v>
      </c>
      <c r="F152" s="118">
        <f>SUM(F149:F151)</f>
        <v>4920190</v>
      </c>
      <c r="G152" s="119">
        <v>100</v>
      </c>
      <c r="H152" s="119"/>
      <c r="I152" s="129"/>
      <c r="J152" s="139"/>
      <c r="K152" s="139"/>
      <c r="L152" s="139"/>
      <c r="M152" s="118"/>
      <c r="N152" s="79">
        <v>1</v>
      </c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</row>
    <row r="153" spans="1:39" s="18" customFormat="1" ht="32.25" customHeight="1">
      <c r="A153" s="12"/>
      <c r="B153" s="54"/>
      <c r="C153" s="638" t="s">
        <v>335</v>
      </c>
      <c r="D153" s="639"/>
      <c r="E153" s="639"/>
      <c r="F153" s="639"/>
      <c r="G153" s="639"/>
      <c r="H153" s="639"/>
      <c r="I153" s="639"/>
      <c r="J153" s="639"/>
      <c r="K153" s="639"/>
      <c r="L153" s="639"/>
      <c r="M153" s="639"/>
      <c r="N153" s="640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</row>
    <row r="154" spans="1:39" s="18" customFormat="1" ht="28.5" customHeight="1">
      <c r="A154" s="12"/>
      <c r="B154" s="54"/>
      <c r="C154" s="598" t="s">
        <v>336</v>
      </c>
      <c r="D154" s="599"/>
      <c r="E154" s="599"/>
      <c r="F154" s="599"/>
      <c r="G154" s="599"/>
      <c r="H154" s="599"/>
      <c r="I154" s="599"/>
      <c r="J154" s="599"/>
      <c r="K154" s="599"/>
      <c r="L154" s="599"/>
      <c r="M154" s="599"/>
      <c r="N154" s="600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</row>
    <row r="155" spans="1:39" s="18" customFormat="1" ht="36" customHeight="1">
      <c r="A155" s="12"/>
      <c r="B155" s="54"/>
      <c r="C155" s="598" t="s">
        <v>337</v>
      </c>
      <c r="D155" s="599"/>
      <c r="E155" s="599"/>
      <c r="F155" s="599"/>
      <c r="G155" s="599"/>
      <c r="H155" s="599"/>
      <c r="I155" s="599"/>
      <c r="J155" s="599"/>
      <c r="K155" s="599"/>
      <c r="L155" s="599"/>
      <c r="M155" s="599"/>
      <c r="N155" s="600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</row>
    <row r="156" spans="1:39" s="18" customFormat="1" ht="70.5" customHeight="1">
      <c r="A156" s="12"/>
      <c r="B156" s="173"/>
      <c r="C156" s="421" t="s">
        <v>581</v>
      </c>
      <c r="D156" s="424" t="s">
        <v>570</v>
      </c>
      <c r="E156" s="176">
        <v>1791600</v>
      </c>
      <c r="F156" s="176">
        <v>1718532.98</v>
      </c>
      <c r="G156" s="177"/>
      <c r="H156" s="177"/>
      <c r="I156" s="91" t="s">
        <v>338</v>
      </c>
      <c r="J156" s="175" t="s">
        <v>16</v>
      </c>
      <c r="K156" s="175">
        <v>100</v>
      </c>
      <c r="L156" s="175">
        <v>99.1</v>
      </c>
      <c r="M156" s="176">
        <v>99</v>
      </c>
      <c r="N156" s="179">
        <v>0.99</v>
      </c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</row>
    <row r="157" spans="1:39" s="18" customFormat="1" ht="70.5" customHeight="1">
      <c r="A157" s="12"/>
      <c r="B157" s="54"/>
      <c r="C157" s="15" t="s">
        <v>582</v>
      </c>
      <c r="D157" s="13" t="s">
        <v>570</v>
      </c>
      <c r="E157" s="16">
        <v>116000</v>
      </c>
      <c r="F157" s="16">
        <v>92915.13</v>
      </c>
      <c r="G157" s="422"/>
      <c r="H157" s="422"/>
      <c r="I157" s="423"/>
      <c r="J157" s="15"/>
      <c r="K157" s="15"/>
      <c r="L157" s="15"/>
      <c r="M157" s="16"/>
      <c r="N157" s="17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</row>
    <row r="158" spans="1:39" s="167" customFormat="1" ht="30" customHeight="1">
      <c r="B158" s="168"/>
      <c r="C158" s="210" t="s">
        <v>343</v>
      </c>
      <c r="D158" s="169"/>
      <c r="E158" s="118">
        <f>SUM(E156:E157)</f>
        <v>1907600</v>
      </c>
      <c r="F158" s="118">
        <f>SUM(F156:F157)</f>
        <v>1811448.1099999999</v>
      </c>
      <c r="G158" s="119">
        <f>F158/E158*100</f>
        <v>94.959536066261265</v>
      </c>
      <c r="H158" s="119"/>
      <c r="I158" s="129"/>
      <c r="J158" s="139"/>
      <c r="K158" s="139"/>
      <c r="L158" s="139"/>
      <c r="M158" s="118"/>
      <c r="N158" s="79">
        <v>0.99</v>
      </c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</row>
    <row r="159" spans="1:39" s="18" customFormat="1" ht="43.5" customHeight="1">
      <c r="A159" s="12"/>
      <c r="B159" s="54"/>
      <c r="C159" s="315" t="s">
        <v>583</v>
      </c>
      <c r="D159" s="52"/>
      <c r="E159" s="555">
        <v>34914979.979999997</v>
      </c>
      <c r="F159" s="555">
        <v>34818828.090000004</v>
      </c>
      <c r="G159" s="103">
        <f>F159/E159*100</f>
        <v>99.724611355770293</v>
      </c>
      <c r="H159" s="172">
        <v>0.99</v>
      </c>
      <c r="I159" s="674" t="s">
        <v>344</v>
      </c>
      <c r="J159" s="675"/>
      <c r="K159" s="675"/>
      <c r="L159" s="676"/>
      <c r="M159" s="16"/>
      <c r="N159" s="171">
        <v>1</v>
      </c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</row>
    <row r="160" spans="1:39" s="18" customFormat="1" ht="40.5" customHeight="1">
      <c r="A160" s="12"/>
      <c r="B160" s="54"/>
      <c r="C160" s="635" t="s">
        <v>345</v>
      </c>
      <c r="D160" s="636"/>
      <c r="E160" s="636"/>
      <c r="F160" s="636"/>
      <c r="G160" s="636"/>
      <c r="H160" s="636"/>
      <c r="I160" s="636"/>
      <c r="J160" s="636"/>
      <c r="K160" s="636"/>
      <c r="L160" s="636"/>
      <c r="M160" s="636"/>
      <c r="N160" s="637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</row>
    <row r="161" spans="1:39" s="18" customFormat="1" ht="34.5" hidden="1" customHeight="1">
      <c r="A161" s="12"/>
      <c r="B161" s="54" t="s">
        <v>113</v>
      </c>
      <c r="C161" s="14" t="s">
        <v>114</v>
      </c>
      <c r="D161" s="15" t="s">
        <v>112</v>
      </c>
      <c r="E161" s="16">
        <v>1088</v>
      </c>
      <c r="F161" s="16">
        <v>981.6</v>
      </c>
      <c r="G161" s="103">
        <f t="shared" ref="G161:G181" si="11">F161/E161*100</f>
        <v>90.220588235294116</v>
      </c>
      <c r="H161" s="103"/>
      <c r="I161" s="14"/>
      <c r="J161" s="15"/>
      <c r="K161" s="15"/>
      <c r="L161" s="15"/>
      <c r="M161" s="16"/>
      <c r="N161" s="17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</row>
    <row r="162" spans="1:39" s="18" customFormat="1" ht="46.5" hidden="1" customHeight="1">
      <c r="A162" s="12"/>
      <c r="B162" s="54" t="s">
        <v>115</v>
      </c>
      <c r="C162" s="14" t="s">
        <v>116</v>
      </c>
      <c r="D162" s="15" t="s">
        <v>19</v>
      </c>
      <c r="E162" s="16">
        <v>30</v>
      </c>
      <c r="F162" s="16">
        <v>30</v>
      </c>
      <c r="G162" s="103">
        <f t="shared" si="11"/>
        <v>100</v>
      </c>
      <c r="H162" s="103"/>
      <c r="I162" s="14"/>
      <c r="J162" s="15"/>
      <c r="K162" s="15"/>
      <c r="L162" s="15"/>
      <c r="M162" s="16"/>
      <c r="N162" s="17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</row>
    <row r="163" spans="1:39" s="18" customFormat="1" ht="89.25" hidden="1">
      <c r="A163" s="12"/>
      <c r="B163" s="54" t="s">
        <v>117</v>
      </c>
      <c r="C163" s="14" t="s">
        <v>118</v>
      </c>
      <c r="D163" s="15" t="s">
        <v>20</v>
      </c>
      <c r="E163" s="16">
        <v>85.2</v>
      </c>
      <c r="F163" s="16">
        <v>85.2</v>
      </c>
      <c r="G163" s="103">
        <f t="shared" si="11"/>
        <v>100</v>
      </c>
      <c r="H163" s="103"/>
      <c r="I163" s="14"/>
      <c r="J163" s="15"/>
      <c r="K163" s="15"/>
      <c r="L163" s="15"/>
      <c r="M163" s="16"/>
      <c r="N163" s="17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</row>
    <row r="164" spans="1:39" s="18" customFormat="1" ht="76.5" hidden="1">
      <c r="A164" s="12"/>
      <c r="B164" s="54" t="s">
        <v>119</v>
      </c>
      <c r="C164" s="14" t="s">
        <v>120</v>
      </c>
      <c r="D164" s="15" t="s">
        <v>20</v>
      </c>
      <c r="E164" s="16">
        <v>1426</v>
      </c>
      <c r="F164" s="16">
        <v>1426</v>
      </c>
      <c r="G164" s="103">
        <f t="shared" si="11"/>
        <v>100</v>
      </c>
      <c r="H164" s="103"/>
      <c r="I164" s="14"/>
      <c r="J164" s="15"/>
      <c r="K164" s="15"/>
      <c r="L164" s="15"/>
      <c r="M164" s="16"/>
      <c r="N164" s="17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</row>
    <row r="165" spans="1:39" s="18" customFormat="1" ht="46.5" hidden="1" customHeight="1">
      <c r="A165" s="12"/>
      <c r="B165" s="54" t="s">
        <v>121</v>
      </c>
      <c r="C165" s="14" t="s">
        <v>122</v>
      </c>
      <c r="D165" s="15" t="s">
        <v>19</v>
      </c>
      <c r="E165" s="16">
        <v>100</v>
      </c>
      <c r="F165" s="16">
        <v>47.8</v>
      </c>
      <c r="G165" s="103">
        <f t="shared" si="11"/>
        <v>47.8</v>
      </c>
      <c r="H165" s="103"/>
      <c r="I165" s="14"/>
      <c r="J165" s="15"/>
      <c r="K165" s="15"/>
      <c r="L165" s="15"/>
      <c r="M165" s="16"/>
      <c r="N165" s="17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</row>
    <row r="166" spans="1:39" hidden="1">
      <c r="A166" s="10"/>
      <c r="B166" s="54"/>
      <c r="C166" s="633" t="s">
        <v>123</v>
      </c>
      <c r="D166" s="634"/>
      <c r="E166" s="634"/>
      <c r="F166" s="634"/>
      <c r="G166" s="634"/>
      <c r="H166" s="634"/>
      <c r="I166" s="634"/>
      <c r="J166" s="634"/>
      <c r="K166" s="634"/>
      <c r="L166" s="634"/>
      <c r="M166" s="55"/>
      <c r="N166" s="56"/>
    </row>
    <row r="167" spans="1:39" ht="25.5" hidden="1">
      <c r="A167" s="10"/>
      <c r="B167" s="54"/>
      <c r="C167" s="57" t="s">
        <v>124</v>
      </c>
      <c r="D167" s="34"/>
      <c r="E167" s="34"/>
      <c r="F167" s="34"/>
      <c r="G167" s="111"/>
      <c r="H167" s="111"/>
      <c r="I167" s="58"/>
      <c r="J167" s="58"/>
      <c r="K167" s="58"/>
      <c r="L167" s="58"/>
      <c r="M167" s="55"/>
      <c r="N167" s="56"/>
    </row>
    <row r="168" spans="1:39" s="18" customFormat="1" ht="109.5" hidden="1" customHeight="1">
      <c r="A168" s="12"/>
      <c r="B168" s="54" t="s">
        <v>125</v>
      </c>
      <c r="C168" s="59" t="s">
        <v>126</v>
      </c>
      <c r="D168" s="52" t="s">
        <v>20</v>
      </c>
      <c r="E168" s="16">
        <v>1724.9</v>
      </c>
      <c r="F168" s="16">
        <v>1724.9</v>
      </c>
      <c r="G168" s="103">
        <f t="shared" si="11"/>
        <v>100</v>
      </c>
      <c r="H168" s="109"/>
      <c r="I168" s="60" t="s">
        <v>127</v>
      </c>
      <c r="J168" s="15" t="s">
        <v>16</v>
      </c>
      <c r="K168" s="15">
        <v>100</v>
      </c>
      <c r="L168" s="15">
        <v>100</v>
      </c>
      <c r="M168" s="15">
        <f>L144/K144</f>
        <v>1</v>
      </c>
      <c r="N168" s="17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</row>
    <row r="169" spans="1:39" s="18" customFormat="1" ht="54.75" hidden="1" customHeight="1">
      <c r="A169" s="12"/>
      <c r="B169" s="54" t="s">
        <v>128</v>
      </c>
      <c r="C169" s="59" t="s">
        <v>129</v>
      </c>
      <c r="D169" s="52" t="s">
        <v>20</v>
      </c>
      <c r="E169" s="16">
        <v>1552.1</v>
      </c>
      <c r="F169" s="16">
        <v>1552.1</v>
      </c>
      <c r="G169" s="103">
        <f t="shared" si="11"/>
        <v>100</v>
      </c>
      <c r="H169" s="103"/>
      <c r="I169" s="14"/>
      <c r="J169" s="15"/>
      <c r="K169" s="15"/>
      <c r="L169" s="15"/>
      <c r="M169" s="16"/>
      <c r="N169" s="17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</row>
    <row r="170" spans="1:39" s="18" customFormat="1" ht="89.25" hidden="1">
      <c r="A170" s="12"/>
      <c r="B170" s="54" t="s">
        <v>130</v>
      </c>
      <c r="C170" s="59" t="s">
        <v>131</v>
      </c>
      <c r="D170" s="52" t="s">
        <v>20</v>
      </c>
      <c r="E170" s="16">
        <v>16825</v>
      </c>
      <c r="F170" s="16">
        <v>16825</v>
      </c>
      <c r="G170" s="103">
        <f t="shared" si="11"/>
        <v>100</v>
      </c>
      <c r="H170" s="103"/>
      <c r="I170" s="14"/>
      <c r="J170" s="15"/>
      <c r="K170" s="15"/>
      <c r="L170" s="15"/>
      <c r="M170" s="16"/>
      <c r="N170" s="17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</row>
    <row r="171" spans="1:39" s="18" customFormat="1" ht="57" hidden="1" customHeight="1">
      <c r="A171" s="12"/>
      <c r="B171" s="54" t="s">
        <v>132</v>
      </c>
      <c r="C171" s="59" t="s">
        <v>133</v>
      </c>
      <c r="D171" s="52" t="s">
        <v>20</v>
      </c>
      <c r="E171" s="16">
        <v>11828.9</v>
      </c>
      <c r="F171" s="16">
        <v>11828.9</v>
      </c>
      <c r="G171" s="103">
        <f t="shared" si="11"/>
        <v>100</v>
      </c>
      <c r="H171" s="103"/>
      <c r="I171" s="14"/>
      <c r="J171" s="15"/>
      <c r="K171" s="15"/>
      <c r="L171" s="15"/>
      <c r="M171" s="16"/>
      <c r="N171" s="17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</row>
    <row r="172" spans="1:39" s="18" customFormat="1" ht="127.5" hidden="1">
      <c r="A172" s="12"/>
      <c r="B172" s="54" t="s">
        <v>134</v>
      </c>
      <c r="C172" s="14" t="s">
        <v>135</v>
      </c>
      <c r="D172" s="15" t="s">
        <v>112</v>
      </c>
      <c r="E172" s="16">
        <v>15410</v>
      </c>
      <c r="F172" s="16">
        <v>15410</v>
      </c>
      <c r="G172" s="103">
        <f>F172/E172*100</f>
        <v>100</v>
      </c>
      <c r="H172" s="103"/>
      <c r="I172" s="14"/>
      <c r="J172" s="15"/>
      <c r="K172" s="15"/>
      <c r="L172" s="15"/>
      <c r="M172" s="16"/>
      <c r="N172" s="17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</row>
    <row r="173" spans="1:39" s="18" customFormat="1" ht="29.25" hidden="1" customHeight="1">
      <c r="A173" s="12"/>
      <c r="B173" s="54" t="s">
        <v>136</v>
      </c>
      <c r="C173" s="59" t="s">
        <v>137</v>
      </c>
      <c r="D173" s="52" t="s">
        <v>19</v>
      </c>
      <c r="E173" s="16">
        <v>492.9</v>
      </c>
      <c r="F173" s="16">
        <v>492.9</v>
      </c>
      <c r="G173" s="103">
        <f>F173/E173*100</f>
        <v>100</v>
      </c>
      <c r="H173" s="103"/>
      <c r="I173" s="14"/>
      <c r="J173" s="15"/>
      <c r="K173" s="15"/>
      <c r="L173" s="15"/>
      <c r="M173" s="16"/>
      <c r="N173" s="17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</row>
    <row r="174" spans="1:39" ht="16.5" hidden="1" customHeight="1">
      <c r="A174" s="10"/>
      <c r="B174" s="19"/>
      <c r="C174" s="589" t="s">
        <v>138</v>
      </c>
      <c r="D174" s="590"/>
      <c r="E174" s="590"/>
      <c r="F174" s="590"/>
      <c r="G174" s="590"/>
      <c r="H174" s="590"/>
      <c r="I174" s="590"/>
      <c r="J174" s="590"/>
      <c r="K174" s="590"/>
      <c r="L174" s="590"/>
      <c r="M174" s="34"/>
      <c r="N174" s="35"/>
    </row>
    <row r="175" spans="1:39" ht="90.75" hidden="1" customHeight="1">
      <c r="A175" s="10"/>
      <c r="B175" s="19"/>
      <c r="C175" s="14" t="s">
        <v>139</v>
      </c>
      <c r="D175" s="34"/>
      <c r="E175" s="34"/>
      <c r="F175" s="34"/>
      <c r="G175" s="111"/>
      <c r="H175" s="111"/>
      <c r="I175" s="60" t="s">
        <v>140</v>
      </c>
      <c r="J175" s="15" t="s">
        <v>16</v>
      </c>
      <c r="K175" s="15">
        <v>100</v>
      </c>
      <c r="L175" s="15">
        <v>100</v>
      </c>
      <c r="M175" s="15">
        <f>L175/K175</f>
        <v>1</v>
      </c>
      <c r="N175" s="35"/>
    </row>
    <row r="176" spans="1:39" s="18" customFormat="1" ht="89.25" hidden="1" customHeight="1">
      <c r="A176" s="12"/>
      <c r="B176" s="54" t="s">
        <v>141</v>
      </c>
      <c r="C176" s="59" t="s">
        <v>142</v>
      </c>
      <c r="D176" s="52" t="s">
        <v>20</v>
      </c>
      <c r="E176" s="16">
        <v>549.20000000000005</v>
      </c>
      <c r="F176" s="16">
        <v>549.20000000000005</v>
      </c>
      <c r="G176" s="103">
        <f t="shared" si="11"/>
        <v>100</v>
      </c>
      <c r="H176" s="103"/>
      <c r="I176" s="14" t="s">
        <v>143</v>
      </c>
      <c r="J176" s="15" t="s">
        <v>16</v>
      </c>
      <c r="K176" s="15">
        <v>100</v>
      </c>
      <c r="L176" s="15">
        <v>100</v>
      </c>
      <c r="M176" s="15">
        <f>L176/K176</f>
        <v>1</v>
      </c>
      <c r="N176" s="17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</row>
    <row r="177" spans="1:39" s="18" customFormat="1" ht="56.25" hidden="1" customHeight="1">
      <c r="A177" s="12"/>
      <c r="B177" s="54" t="s">
        <v>144</v>
      </c>
      <c r="C177" s="59" t="s">
        <v>145</v>
      </c>
      <c r="D177" s="52" t="s">
        <v>20</v>
      </c>
      <c r="E177" s="16">
        <v>2200.9</v>
      </c>
      <c r="F177" s="16">
        <v>2200.9</v>
      </c>
      <c r="G177" s="103">
        <f t="shared" si="11"/>
        <v>100</v>
      </c>
      <c r="H177" s="103"/>
      <c r="I177" s="14"/>
      <c r="J177" s="15"/>
      <c r="K177" s="15"/>
      <c r="L177" s="15"/>
      <c r="M177" s="16"/>
      <c r="N177" s="17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</row>
    <row r="178" spans="1:39" s="18" customFormat="1" ht="67.5" hidden="1" customHeight="1">
      <c r="A178" s="12"/>
      <c r="B178" s="54" t="s">
        <v>146</v>
      </c>
      <c r="C178" s="59" t="s">
        <v>147</v>
      </c>
      <c r="D178" s="52" t="s">
        <v>20</v>
      </c>
      <c r="E178" s="16">
        <v>133.9</v>
      </c>
      <c r="F178" s="16">
        <v>133.9</v>
      </c>
      <c r="G178" s="103">
        <f t="shared" si="11"/>
        <v>100</v>
      </c>
      <c r="H178" s="103"/>
      <c r="I178" s="14"/>
      <c r="J178" s="15"/>
      <c r="K178" s="15"/>
      <c r="L178" s="15"/>
      <c r="M178" s="16"/>
      <c r="N178" s="17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</row>
    <row r="179" spans="1:39" s="18" customFormat="1" ht="53.25" hidden="1" customHeight="1">
      <c r="A179" s="12"/>
      <c r="B179" s="54" t="s">
        <v>148</v>
      </c>
      <c r="C179" s="59" t="s">
        <v>149</v>
      </c>
      <c r="D179" s="52" t="s">
        <v>20</v>
      </c>
      <c r="E179" s="16">
        <v>19992.599999999999</v>
      </c>
      <c r="F179" s="16">
        <v>19992.599999999999</v>
      </c>
      <c r="G179" s="103">
        <f t="shared" si="11"/>
        <v>100</v>
      </c>
      <c r="H179" s="103"/>
      <c r="I179" s="14"/>
      <c r="J179" s="15"/>
      <c r="K179" s="15"/>
      <c r="L179" s="15"/>
      <c r="M179" s="16"/>
      <c r="N179" s="17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</row>
    <row r="180" spans="1:39" s="18" customFormat="1" ht="82.5" hidden="1" customHeight="1">
      <c r="A180" s="12"/>
      <c r="B180" s="54" t="s">
        <v>150</v>
      </c>
      <c r="C180" s="59" t="s">
        <v>151</v>
      </c>
      <c r="D180" s="52" t="s">
        <v>20</v>
      </c>
      <c r="E180" s="16">
        <v>3166.1</v>
      </c>
      <c r="F180" s="16">
        <v>3166.1</v>
      </c>
      <c r="G180" s="103">
        <f t="shared" si="11"/>
        <v>100</v>
      </c>
      <c r="H180" s="103"/>
      <c r="I180" s="14"/>
      <c r="J180" s="15"/>
      <c r="K180" s="15"/>
      <c r="L180" s="15"/>
      <c r="M180" s="16"/>
      <c r="N180" s="17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</row>
    <row r="181" spans="1:39" s="18" customFormat="1" ht="69.75" hidden="1" customHeight="1">
      <c r="A181" s="12"/>
      <c r="B181" s="54" t="s">
        <v>152</v>
      </c>
      <c r="C181" s="59" t="s">
        <v>153</v>
      </c>
      <c r="D181" s="52" t="s">
        <v>20</v>
      </c>
      <c r="E181" s="16">
        <v>7381.1</v>
      </c>
      <c r="F181" s="16">
        <v>7381.1</v>
      </c>
      <c r="G181" s="103">
        <f t="shared" si="11"/>
        <v>100</v>
      </c>
      <c r="H181" s="103"/>
      <c r="I181" s="14"/>
      <c r="J181" s="15"/>
      <c r="K181" s="15"/>
      <c r="L181" s="15"/>
      <c r="M181" s="16"/>
      <c r="N181" s="17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</row>
    <row r="182" spans="1:39" s="31" customFormat="1" ht="21" hidden="1" customHeight="1">
      <c r="A182" s="26">
        <f>E182-F182</f>
        <v>288614.27000001073</v>
      </c>
      <c r="B182" s="13"/>
      <c r="C182" s="313" t="s">
        <v>28</v>
      </c>
      <c r="D182" s="28"/>
      <c r="E182" s="22">
        <f>SUM(E141:E181)</f>
        <v>104828926.74000001</v>
      </c>
      <c r="F182" s="22">
        <f>SUM(F141:F181)</f>
        <v>104540312.47</v>
      </c>
      <c r="G182" s="105">
        <f>F182/E182*100</f>
        <v>99.724680697422528</v>
      </c>
      <c r="H182" s="103" t="e">
        <f>#REF!/G182*100</f>
        <v>#REF!</v>
      </c>
      <c r="I182" s="21"/>
      <c r="J182" s="30"/>
      <c r="K182" s="30"/>
      <c r="L182" s="30"/>
      <c r="M182" s="38">
        <f>(M176+M175+M168+M144+M143+M142+M141)/7</f>
        <v>60.714285714285715</v>
      </c>
      <c r="N182" s="39" t="e">
        <f>M182*0.4+H182*0.4+'[1]Внесение изменений'!H5*0.2</f>
        <v>#REF!</v>
      </c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</row>
    <row r="183" spans="1:39" ht="18.75" hidden="1">
      <c r="A183" s="10"/>
      <c r="B183" s="24"/>
      <c r="C183" s="559" t="s">
        <v>154</v>
      </c>
      <c r="D183" s="560"/>
      <c r="E183" s="560"/>
      <c r="F183" s="560"/>
      <c r="G183" s="560"/>
      <c r="H183" s="560"/>
      <c r="I183" s="560"/>
      <c r="J183" s="560"/>
      <c r="K183" s="560"/>
      <c r="L183" s="560"/>
      <c r="M183" s="561"/>
      <c r="N183" s="41"/>
    </row>
    <row r="184" spans="1:39" ht="18.75" hidden="1">
      <c r="A184" s="10"/>
      <c r="B184" s="24"/>
      <c r="C184" s="559" t="s">
        <v>155</v>
      </c>
      <c r="D184" s="560"/>
      <c r="E184" s="560"/>
      <c r="F184" s="560"/>
      <c r="G184" s="560"/>
      <c r="H184" s="560"/>
      <c r="I184" s="560"/>
      <c r="J184" s="560"/>
      <c r="K184" s="560"/>
      <c r="L184" s="560"/>
      <c r="M184" s="560"/>
      <c r="N184" s="561"/>
    </row>
    <row r="185" spans="1:39" ht="18.75" hidden="1" customHeight="1">
      <c r="A185" s="10"/>
      <c r="B185" s="19"/>
      <c r="C185" s="589" t="s">
        <v>156</v>
      </c>
      <c r="D185" s="590"/>
      <c r="E185" s="590"/>
      <c r="F185" s="590"/>
      <c r="G185" s="590"/>
      <c r="H185" s="590"/>
      <c r="I185" s="590"/>
      <c r="J185" s="590"/>
      <c r="K185" s="590"/>
      <c r="L185" s="590"/>
      <c r="M185" s="590"/>
      <c r="N185" s="591"/>
    </row>
    <row r="186" spans="1:39" ht="19.5" hidden="1" customHeight="1">
      <c r="A186" s="10"/>
      <c r="B186" s="19"/>
      <c r="C186" s="589" t="s">
        <v>157</v>
      </c>
      <c r="D186" s="590"/>
      <c r="E186" s="590"/>
      <c r="F186" s="590"/>
      <c r="G186" s="590"/>
      <c r="H186" s="590"/>
      <c r="I186" s="590"/>
      <c r="J186" s="590"/>
      <c r="K186" s="590"/>
      <c r="L186" s="590"/>
      <c r="M186" s="590"/>
      <c r="N186" s="591"/>
    </row>
    <row r="187" spans="1:39" s="18" customFormat="1" ht="29.25" hidden="1" customHeight="1">
      <c r="A187" s="12"/>
      <c r="B187" s="54"/>
      <c r="C187" s="62" t="s">
        <v>158</v>
      </c>
      <c r="D187" s="63"/>
      <c r="E187" s="16"/>
      <c r="F187" s="16"/>
      <c r="G187" s="103"/>
      <c r="H187" s="103"/>
      <c r="I187" s="14"/>
      <c r="J187" s="15"/>
      <c r="K187" s="15"/>
      <c r="L187" s="15"/>
      <c r="M187" s="15"/>
      <c r="N187" s="17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</row>
    <row r="188" spans="1:39" s="18" customFormat="1" ht="51" hidden="1">
      <c r="A188" s="12"/>
      <c r="B188" s="54" t="s">
        <v>159</v>
      </c>
      <c r="C188" s="62" t="s">
        <v>160</v>
      </c>
      <c r="D188" s="52" t="s">
        <v>20</v>
      </c>
      <c r="E188" s="16">
        <v>33044</v>
      </c>
      <c r="F188" s="16">
        <v>33044</v>
      </c>
      <c r="G188" s="103">
        <f>F188/E188*100</f>
        <v>100</v>
      </c>
      <c r="H188" s="103"/>
      <c r="I188" s="14" t="s">
        <v>161</v>
      </c>
      <c r="J188" s="15" t="s">
        <v>16</v>
      </c>
      <c r="K188" s="15" t="s">
        <v>162</v>
      </c>
      <c r="L188" s="15" t="s">
        <v>162</v>
      </c>
      <c r="M188" s="15">
        <f>L188/K188</f>
        <v>1</v>
      </c>
      <c r="N188" s="17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</row>
    <row r="189" spans="1:39" s="18" customFormat="1" ht="63.75" hidden="1">
      <c r="A189" s="12"/>
      <c r="B189" s="54" t="s">
        <v>163</v>
      </c>
      <c r="C189" s="62" t="s">
        <v>164</v>
      </c>
      <c r="D189" s="52" t="s">
        <v>20</v>
      </c>
      <c r="E189" s="16">
        <v>1944</v>
      </c>
      <c r="F189" s="16">
        <v>1944</v>
      </c>
      <c r="G189" s="103">
        <f>F189/E189*100</f>
        <v>100</v>
      </c>
      <c r="H189" s="103"/>
      <c r="I189" s="14" t="s">
        <v>165</v>
      </c>
      <c r="J189" s="15" t="s">
        <v>31</v>
      </c>
      <c r="K189" s="15" t="s">
        <v>166</v>
      </c>
      <c r="L189" s="15" t="s">
        <v>166</v>
      </c>
      <c r="M189" s="15">
        <v>1</v>
      </c>
      <c r="N189" s="17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</row>
    <row r="190" spans="1:39" s="18" customFormat="1" ht="38.25" hidden="1">
      <c r="A190" s="12"/>
      <c r="B190" s="54" t="s">
        <v>167</v>
      </c>
      <c r="C190" s="64" t="s">
        <v>168</v>
      </c>
      <c r="D190" s="52" t="s">
        <v>19</v>
      </c>
      <c r="E190" s="16">
        <v>5524</v>
      </c>
      <c r="F190" s="16">
        <v>5524</v>
      </c>
      <c r="G190" s="103">
        <f>F190/E190*100</f>
        <v>100</v>
      </c>
      <c r="H190" s="103"/>
      <c r="I190" s="14" t="s">
        <v>169</v>
      </c>
      <c r="J190" s="15" t="s">
        <v>16</v>
      </c>
      <c r="K190" s="15" t="s">
        <v>162</v>
      </c>
      <c r="L190" s="15" t="s">
        <v>162</v>
      </c>
      <c r="M190" s="15">
        <f>L190/K190</f>
        <v>1</v>
      </c>
      <c r="N190" s="17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</row>
    <row r="191" spans="1:39" s="18" customFormat="1" ht="41.25" hidden="1" customHeight="1">
      <c r="A191" s="12"/>
      <c r="B191" s="54" t="s">
        <v>170</v>
      </c>
      <c r="C191" s="64" t="s">
        <v>171</v>
      </c>
      <c r="D191" s="52" t="s">
        <v>19</v>
      </c>
      <c r="E191" s="16">
        <v>53.7</v>
      </c>
      <c r="F191" s="16">
        <v>51.7</v>
      </c>
      <c r="G191" s="103">
        <f>F191/E191*100</f>
        <v>96.275605214152705</v>
      </c>
      <c r="H191" s="103"/>
      <c r="I191" s="14" t="s">
        <v>172</v>
      </c>
      <c r="J191" s="15" t="s">
        <v>16</v>
      </c>
      <c r="K191" s="15">
        <v>100</v>
      </c>
      <c r="L191" s="15">
        <v>100</v>
      </c>
      <c r="M191" s="15">
        <f>L191/K191</f>
        <v>1</v>
      </c>
      <c r="N191" s="17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</row>
    <row r="192" spans="1:39" s="31" customFormat="1" ht="21" hidden="1" customHeight="1">
      <c r="A192" s="26">
        <f>E192-F192</f>
        <v>2</v>
      </c>
      <c r="B192" s="27"/>
      <c r="C192" s="313" t="s">
        <v>48</v>
      </c>
      <c r="D192" s="28"/>
      <c r="E192" s="22">
        <f>SUM(E188:E191)</f>
        <v>40565.699999999997</v>
      </c>
      <c r="F192" s="22">
        <f>SUM(F188:F191)</f>
        <v>40563.699999999997</v>
      </c>
      <c r="G192" s="105">
        <f>F192/E192*100</f>
        <v>99.995069726394476</v>
      </c>
      <c r="H192" s="105" t="e">
        <f>#REF!/G192*100</f>
        <v>#REF!</v>
      </c>
      <c r="I192" s="21"/>
      <c r="J192" s="30"/>
      <c r="K192" s="30"/>
      <c r="L192" s="30"/>
      <c r="M192" s="22">
        <f>(M191+M190+M189+M188)/4</f>
        <v>1</v>
      </c>
      <c r="N192" s="22" t="e">
        <f>M192*0.4+H192*0.4+'[1]Внесение изменений'!H5*0.2</f>
        <v>#REF!</v>
      </c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</row>
    <row r="193" spans="1:39" ht="21" hidden="1" customHeight="1">
      <c r="A193" s="10"/>
      <c r="B193" s="24"/>
      <c r="C193" s="559" t="s">
        <v>173</v>
      </c>
      <c r="D193" s="560"/>
      <c r="E193" s="560"/>
      <c r="F193" s="560"/>
      <c r="G193" s="560"/>
      <c r="H193" s="560"/>
      <c r="I193" s="561"/>
      <c r="J193" s="40"/>
      <c r="K193" s="40"/>
      <c r="L193" s="40"/>
      <c r="M193" s="40"/>
      <c r="N193" s="41"/>
    </row>
    <row r="194" spans="1:39" ht="18.75" hidden="1" customHeight="1">
      <c r="A194" s="10"/>
      <c r="B194" s="11"/>
      <c r="C194" s="589" t="s">
        <v>174</v>
      </c>
      <c r="D194" s="590"/>
      <c r="E194" s="590"/>
      <c r="F194" s="590"/>
      <c r="G194" s="590"/>
      <c r="H194" s="590"/>
      <c r="I194" s="590"/>
      <c r="J194" s="590"/>
      <c r="K194" s="590"/>
      <c r="L194" s="590"/>
      <c r="M194" s="34"/>
      <c r="N194" s="35"/>
    </row>
    <row r="195" spans="1:39" ht="17.25" hidden="1" customHeight="1">
      <c r="A195" s="10"/>
      <c r="B195" s="11"/>
      <c r="C195" s="589" t="s">
        <v>175</v>
      </c>
      <c r="D195" s="590"/>
      <c r="E195" s="590"/>
      <c r="F195" s="590"/>
      <c r="G195" s="590"/>
      <c r="H195" s="590"/>
      <c r="I195" s="590"/>
      <c r="J195" s="590"/>
      <c r="K195" s="590"/>
      <c r="L195" s="590"/>
      <c r="M195" s="34"/>
      <c r="N195" s="35"/>
    </row>
    <row r="196" spans="1:39" s="18" customFormat="1" ht="44.25" hidden="1" customHeight="1">
      <c r="A196" s="12"/>
      <c r="B196" s="54" t="s">
        <v>176</v>
      </c>
      <c r="C196" s="62" t="s">
        <v>177</v>
      </c>
      <c r="D196" s="16" t="s">
        <v>20</v>
      </c>
      <c r="E196" s="16">
        <v>5831</v>
      </c>
      <c r="F196" s="16">
        <v>5831</v>
      </c>
      <c r="G196" s="103">
        <f>F196/E196*100</f>
        <v>100</v>
      </c>
      <c r="H196" s="103"/>
      <c r="I196" s="14" t="s">
        <v>178</v>
      </c>
      <c r="J196" s="15" t="s">
        <v>16</v>
      </c>
      <c r="K196" s="15">
        <v>100</v>
      </c>
      <c r="L196" s="15">
        <v>100</v>
      </c>
      <c r="M196" s="15">
        <f>L196/K196</f>
        <v>1</v>
      </c>
      <c r="N196" s="17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</row>
    <row r="197" spans="1:39" s="18" customFormat="1" ht="32.25" hidden="1" customHeight="1">
      <c r="A197" s="12"/>
      <c r="B197" s="13"/>
      <c r="C197" s="62"/>
      <c r="D197" s="63"/>
      <c r="E197" s="16"/>
      <c r="F197" s="16"/>
      <c r="G197" s="103"/>
      <c r="H197" s="103"/>
      <c r="I197" s="14" t="s">
        <v>179</v>
      </c>
      <c r="J197" s="15" t="s">
        <v>16</v>
      </c>
      <c r="K197" s="15">
        <v>97</v>
      </c>
      <c r="L197" s="15">
        <v>99</v>
      </c>
      <c r="M197" s="15">
        <f>L197/K197</f>
        <v>1.0206185567010309</v>
      </c>
      <c r="N197" s="17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</row>
    <row r="198" spans="1:39" s="18" customFormat="1" ht="55.5" hidden="1" customHeight="1">
      <c r="A198" s="12"/>
      <c r="B198" s="13"/>
      <c r="C198" s="62"/>
      <c r="D198" s="63"/>
      <c r="E198" s="16"/>
      <c r="F198" s="16"/>
      <c r="G198" s="103"/>
      <c r="H198" s="103"/>
      <c r="I198" s="14" t="s">
        <v>180</v>
      </c>
      <c r="J198" s="15" t="s">
        <v>31</v>
      </c>
      <c r="K198" s="15">
        <v>0.3</v>
      </c>
      <c r="L198" s="15">
        <v>7.0000000000000007E-2</v>
      </c>
      <c r="M198" s="15">
        <f>K198/L198</f>
        <v>4.2857142857142856</v>
      </c>
      <c r="N198" s="17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</row>
    <row r="199" spans="1:39" s="18" customFormat="1" ht="99" hidden="1" customHeight="1">
      <c r="A199" s="12"/>
      <c r="B199" s="13"/>
      <c r="C199" s="62"/>
      <c r="D199" s="63"/>
      <c r="E199" s="16"/>
      <c r="F199" s="16"/>
      <c r="G199" s="103"/>
      <c r="H199" s="103"/>
      <c r="I199" s="14" t="s">
        <v>181</v>
      </c>
      <c r="J199" s="15" t="s">
        <v>16</v>
      </c>
      <c r="K199" s="15">
        <v>100</v>
      </c>
      <c r="L199" s="15">
        <v>100</v>
      </c>
      <c r="M199" s="15">
        <f>K199/L199</f>
        <v>1</v>
      </c>
      <c r="N199" s="17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</row>
    <row r="200" spans="1:39" s="31" customFormat="1" ht="21" hidden="1" customHeight="1">
      <c r="A200" s="26"/>
      <c r="B200" s="27"/>
      <c r="C200" s="313" t="s">
        <v>56</v>
      </c>
      <c r="D200" s="28"/>
      <c r="E200" s="22">
        <f>E196</f>
        <v>5831</v>
      </c>
      <c r="F200" s="22">
        <f>F196</f>
        <v>5831</v>
      </c>
      <c r="G200" s="105">
        <f>F200/E200*100</f>
        <v>100</v>
      </c>
      <c r="H200" s="105" t="e">
        <f>#REF!/G200*100</f>
        <v>#REF!</v>
      </c>
      <c r="I200" s="21"/>
      <c r="J200" s="30"/>
      <c r="K200" s="30"/>
      <c r="L200" s="30"/>
      <c r="M200" s="33">
        <f>(M199+M198+M197+M196)/4</f>
        <v>1.8265832106038291</v>
      </c>
      <c r="N200" s="33" t="e">
        <f>M200*0.4+H200*0.4+'[1]Внесение изменений'!H5*0.2</f>
        <v>#REF!</v>
      </c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</row>
    <row r="201" spans="1:39" ht="20.25" hidden="1" customHeight="1">
      <c r="A201" s="10"/>
      <c r="B201" s="24"/>
      <c r="C201" s="559" t="s">
        <v>182</v>
      </c>
      <c r="D201" s="560"/>
      <c r="E201" s="560"/>
      <c r="F201" s="560"/>
      <c r="G201" s="560"/>
      <c r="H201" s="560"/>
      <c r="I201" s="561"/>
      <c r="J201" s="40"/>
      <c r="K201" s="40"/>
      <c r="L201" s="40"/>
      <c r="M201" s="40"/>
      <c r="N201" s="41"/>
    </row>
    <row r="202" spans="1:39" ht="34.5" hidden="1" customHeight="1">
      <c r="A202" s="10"/>
      <c r="B202" s="11"/>
      <c r="C202" s="589" t="s">
        <v>183</v>
      </c>
      <c r="D202" s="590"/>
      <c r="E202" s="590"/>
      <c r="F202" s="590"/>
      <c r="G202" s="590"/>
      <c r="H202" s="590"/>
      <c r="I202" s="590"/>
      <c r="J202" s="590"/>
      <c r="K202" s="590"/>
      <c r="L202" s="590"/>
      <c r="M202" s="34"/>
      <c r="N202" s="35"/>
    </row>
    <row r="203" spans="1:39" ht="21.75" hidden="1" customHeight="1">
      <c r="A203" s="10"/>
      <c r="B203" s="11"/>
      <c r="C203" s="589" t="s">
        <v>184</v>
      </c>
      <c r="D203" s="590"/>
      <c r="E203" s="590"/>
      <c r="F203" s="590"/>
      <c r="G203" s="590"/>
      <c r="H203" s="590"/>
      <c r="I203" s="590"/>
      <c r="J203" s="590"/>
      <c r="K203" s="590"/>
      <c r="L203" s="590"/>
      <c r="M203" s="34"/>
      <c r="N203" s="35"/>
    </row>
    <row r="204" spans="1:39" s="18" customFormat="1" ht="94.5" hidden="1" customHeight="1">
      <c r="A204" s="12"/>
      <c r="B204" s="54" t="s">
        <v>185</v>
      </c>
      <c r="C204" s="65" t="s">
        <v>186</v>
      </c>
      <c r="D204" s="63"/>
      <c r="E204" s="16">
        <f>SUM(E205:E206)</f>
        <v>206.4</v>
      </c>
      <c r="F204" s="16">
        <f>SUM(F205:F206)</f>
        <v>159.80000000000001</v>
      </c>
      <c r="G204" s="103">
        <f t="shared" ref="G204:G211" si="12">F204/E204*100</f>
        <v>77.422480620155042</v>
      </c>
      <c r="H204" s="103"/>
      <c r="I204" s="14" t="s">
        <v>187</v>
      </c>
      <c r="J204" s="15" t="s">
        <v>16</v>
      </c>
      <c r="K204" s="15">
        <v>4</v>
      </c>
      <c r="L204" s="15">
        <v>4</v>
      </c>
      <c r="M204" s="15">
        <f>L204/K204</f>
        <v>1</v>
      </c>
      <c r="N204" s="17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</row>
    <row r="205" spans="1:39" s="18" customFormat="1" hidden="1">
      <c r="A205" s="12"/>
      <c r="B205" s="13"/>
      <c r="C205" s="62"/>
      <c r="D205" s="63" t="s">
        <v>19</v>
      </c>
      <c r="E205" s="16">
        <v>9.4</v>
      </c>
      <c r="F205" s="16">
        <v>9.4</v>
      </c>
      <c r="G205" s="103">
        <f t="shared" si="12"/>
        <v>100</v>
      </c>
      <c r="H205" s="103"/>
      <c r="I205" s="14"/>
      <c r="J205" s="15"/>
      <c r="K205" s="15"/>
      <c r="L205" s="15"/>
      <c r="M205" s="16"/>
      <c r="N205" s="17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</row>
    <row r="206" spans="1:39" s="18" customFormat="1" hidden="1">
      <c r="A206" s="12"/>
      <c r="B206" s="13"/>
      <c r="C206" s="51"/>
      <c r="D206" s="52" t="s">
        <v>20</v>
      </c>
      <c r="E206" s="16">
        <v>197</v>
      </c>
      <c r="F206" s="16">
        <v>150.4</v>
      </c>
      <c r="G206" s="103">
        <f t="shared" si="12"/>
        <v>76.345177664974614</v>
      </c>
      <c r="H206" s="103"/>
      <c r="I206" s="14"/>
      <c r="J206" s="15"/>
      <c r="K206" s="15"/>
      <c r="L206" s="15"/>
      <c r="M206" s="16"/>
      <c r="N206" s="17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</row>
    <row r="207" spans="1:39" s="31" customFormat="1" ht="21" hidden="1" customHeight="1">
      <c r="A207" s="26">
        <f>E207-F207</f>
        <v>46.599999999999994</v>
      </c>
      <c r="B207" s="27"/>
      <c r="C207" s="313" t="s">
        <v>72</v>
      </c>
      <c r="D207" s="28"/>
      <c r="E207" s="22">
        <f>E204</f>
        <v>206.4</v>
      </c>
      <c r="F207" s="22">
        <f>F204</f>
        <v>159.80000000000001</v>
      </c>
      <c r="G207" s="105">
        <f t="shared" si="12"/>
        <v>77.422480620155042</v>
      </c>
      <c r="H207" s="105" t="e">
        <f>#REF!/G207*100</f>
        <v>#REF!</v>
      </c>
      <c r="I207" s="21"/>
      <c r="J207" s="30"/>
      <c r="K207" s="30"/>
      <c r="L207" s="30"/>
      <c r="M207" s="33">
        <f>M204/1</f>
        <v>1</v>
      </c>
      <c r="N207" s="33" t="e">
        <f>M207*0.4+H207*0.4+'[1]Внесение изменений'!H5*0.2</f>
        <v>#REF!</v>
      </c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</row>
    <row r="208" spans="1:39" s="31" customFormat="1" ht="40.5" hidden="1" customHeight="1">
      <c r="A208" s="26">
        <f>F208/F597*100</f>
        <v>15.806472401658263</v>
      </c>
      <c r="B208" s="46"/>
      <c r="C208" s="317" t="s">
        <v>188</v>
      </c>
      <c r="D208" s="48"/>
      <c r="E208" s="48">
        <f>E207+E200+E192+E182</f>
        <v>104875529.84</v>
      </c>
      <c r="F208" s="48">
        <f>F207+F200+F192+F182</f>
        <v>104586866.97</v>
      </c>
      <c r="G208" s="105">
        <f>F208/E208*100</f>
        <v>99.724756699260169</v>
      </c>
      <c r="H208" s="112" t="e">
        <f>#REF!/G208*100</f>
        <v>#REF!</v>
      </c>
      <c r="I208" s="648" t="s">
        <v>189</v>
      </c>
      <c r="J208" s="649"/>
      <c r="K208" s="649"/>
      <c r="L208" s="649"/>
      <c r="M208" s="49">
        <f>(M204+M199+M198+M197+M196+M191+M190+M189+M188+M176+M175+M168+M144+M143+M142+M141+M136+M135)/17</f>
        <v>25.723901931906784</v>
      </c>
      <c r="N208" s="50" t="e">
        <f>M208*0.4+H208*0.4+1*0.2</f>
        <v>#REF!</v>
      </c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</row>
    <row r="209" spans="1:39" s="31" customFormat="1" ht="19.5" hidden="1">
      <c r="A209" s="26">
        <f>E208-F208</f>
        <v>288662.87000000477</v>
      </c>
      <c r="B209" s="46"/>
      <c r="C209" s="317" t="s">
        <v>109</v>
      </c>
      <c r="D209" s="48"/>
      <c r="E209" s="48" t="e">
        <f>E205+E190+#REF!+#REF!+#REF!+#REF!+E141+E191+E162+E165+E173</f>
        <v>#REF!</v>
      </c>
      <c r="F209" s="48" t="e">
        <f>F205+F190+#REF!+#REF!+#REF!+#REF!+F141+F191+F162+F165+F173</f>
        <v>#REF!</v>
      </c>
      <c r="G209" s="105" t="e">
        <f t="shared" si="12"/>
        <v>#REF!</v>
      </c>
      <c r="H209" s="105"/>
      <c r="I209" s="47"/>
      <c r="J209" s="47"/>
      <c r="K209" s="47"/>
      <c r="L209" s="47"/>
      <c r="M209" s="48"/>
      <c r="N209" s="50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</row>
    <row r="210" spans="1:39" s="31" customFormat="1" ht="19.5" hidden="1">
      <c r="A210" s="26"/>
      <c r="B210" s="46"/>
      <c r="C210" s="317" t="s">
        <v>110</v>
      </c>
      <c r="D210" s="48"/>
      <c r="E210" s="48">
        <f>E206+E196+E189+E188+E180+E179+E178+E177+E176+E171+E170+E169+E168+E158+E156+E155+E154+E153+E152+E150+E149+E148+E147+E146+E145+E144+E181+E164+E163</f>
        <v>41645651.880000003</v>
      </c>
      <c r="F210" s="48">
        <f>F206+F196+F189+F188+F180+F179+F178+F177+F176+F171+F170+F169+F168+F158+F156+F155+F154+F153+F152+F150+F149+F148+F147+F146+F145+F144+F181+F164+F163</f>
        <v>41476386.370000005</v>
      </c>
      <c r="G210" s="105">
        <f t="shared" si="12"/>
        <v>99.593557784885377</v>
      </c>
      <c r="H210" s="105"/>
      <c r="I210" s="47"/>
      <c r="J210" s="47"/>
      <c r="K210" s="47"/>
      <c r="L210" s="47"/>
      <c r="M210" s="48"/>
      <c r="N210" s="50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</row>
    <row r="211" spans="1:39" s="31" customFormat="1" ht="19.5" hidden="1">
      <c r="A211" s="26"/>
      <c r="B211" s="46"/>
      <c r="C211" s="317" t="s">
        <v>190</v>
      </c>
      <c r="D211" s="48"/>
      <c r="E211" s="48">
        <f>E160+E143+E142+E172+E161</f>
        <v>1498497.98</v>
      </c>
      <c r="F211" s="48">
        <f>F160+F143+F142+F172+F161</f>
        <v>1498391.58</v>
      </c>
      <c r="G211" s="105">
        <f t="shared" si="12"/>
        <v>99.992899556661413</v>
      </c>
      <c r="H211" s="105"/>
      <c r="I211" s="47"/>
      <c r="J211" s="47"/>
      <c r="K211" s="47"/>
      <c r="L211" s="47"/>
      <c r="M211" s="48"/>
      <c r="N211" s="50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</row>
    <row r="212" spans="1:39" ht="44.25" hidden="1" customHeight="1">
      <c r="A212" s="10"/>
      <c r="B212" s="9" t="s">
        <v>191</v>
      </c>
      <c r="C212" s="595" t="s">
        <v>192</v>
      </c>
      <c r="D212" s="596"/>
      <c r="E212" s="596"/>
      <c r="F212" s="596"/>
      <c r="G212" s="596"/>
      <c r="H212" s="596"/>
      <c r="I212" s="596"/>
      <c r="J212" s="596"/>
      <c r="K212" s="596"/>
      <c r="L212" s="596"/>
      <c r="M212" s="596"/>
      <c r="N212" s="597"/>
    </row>
    <row r="213" spans="1:39" ht="39.75" customHeight="1">
      <c r="A213" s="10"/>
      <c r="B213" s="211" t="s">
        <v>191</v>
      </c>
      <c r="C213" s="595" t="s">
        <v>346</v>
      </c>
      <c r="D213" s="596"/>
      <c r="E213" s="596"/>
      <c r="F213" s="596"/>
      <c r="G213" s="596"/>
      <c r="H213" s="596"/>
      <c r="I213" s="596"/>
      <c r="J213" s="596"/>
      <c r="K213" s="596"/>
      <c r="L213" s="596"/>
      <c r="M213" s="596"/>
      <c r="N213" s="597"/>
    </row>
    <row r="214" spans="1:39" ht="31.5" customHeight="1">
      <c r="A214" s="10"/>
      <c r="B214" s="19"/>
      <c r="C214" s="589" t="s">
        <v>347</v>
      </c>
      <c r="D214" s="590"/>
      <c r="E214" s="590"/>
      <c r="F214" s="590"/>
      <c r="G214" s="590"/>
      <c r="H214" s="590"/>
      <c r="I214" s="590"/>
      <c r="J214" s="590"/>
      <c r="K214" s="590"/>
      <c r="L214" s="590"/>
      <c r="M214" s="590"/>
      <c r="N214" s="591"/>
    </row>
    <row r="215" spans="1:39" ht="21" customHeight="1">
      <c r="A215" s="10"/>
      <c r="B215" s="24"/>
      <c r="C215" s="559" t="s">
        <v>354</v>
      </c>
      <c r="D215" s="560"/>
      <c r="E215" s="560"/>
      <c r="F215" s="560"/>
      <c r="G215" s="560"/>
      <c r="H215" s="560"/>
      <c r="I215" s="560"/>
      <c r="J215" s="560"/>
      <c r="K215" s="560"/>
      <c r="L215" s="560"/>
      <c r="M215" s="560"/>
      <c r="N215" s="561"/>
    </row>
    <row r="216" spans="1:39" ht="26.25" customHeight="1">
      <c r="A216" s="10"/>
      <c r="B216" s="19"/>
      <c r="C216" s="589" t="s">
        <v>348</v>
      </c>
      <c r="D216" s="590"/>
      <c r="E216" s="590"/>
      <c r="F216" s="590"/>
      <c r="G216" s="590"/>
      <c r="H216" s="590"/>
      <c r="I216" s="590"/>
      <c r="J216" s="590"/>
      <c r="K216" s="590"/>
      <c r="L216" s="590"/>
      <c r="M216" s="590"/>
      <c r="N216" s="591"/>
    </row>
    <row r="217" spans="1:39" ht="18" customHeight="1">
      <c r="A217" s="10"/>
      <c r="B217" s="19"/>
      <c r="C217" s="589" t="s">
        <v>349</v>
      </c>
      <c r="D217" s="590"/>
      <c r="E217" s="590"/>
      <c r="F217" s="590"/>
      <c r="G217" s="590"/>
      <c r="H217" s="590"/>
      <c r="I217" s="590"/>
      <c r="J217" s="590"/>
      <c r="K217" s="590"/>
      <c r="L217" s="590"/>
      <c r="M217" s="590"/>
      <c r="N217" s="591"/>
    </row>
    <row r="218" spans="1:39" ht="18" customHeight="1">
      <c r="A218" s="10"/>
      <c r="B218" s="19"/>
      <c r="C218" s="589" t="s">
        <v>350</v>
      </c>
      <c r="D218" s="590"/>
      <c r="E218" s="590"/>
      <c r="F218" s="590"/>
      <c r="G218" s="590"/>
      <c r="H218" s="590"/>
      <c r="I218" s="590"/>
      <c r="J218" s="590"/>
      <c r="K218" s="590"/>
      <c r="L218" s="590"/>
      <c r="M218" s="590"/>
      <c r="N218" s="591"/>
    </row>
    <row r="219" spans="1:39" ht="18" customHeight="1">
      <c r="A219" s="10"/>
      <c r="B219" s="19"/>
      <c r="C219" s="589" t="s">
        <v>351</v>
      </c>
      <c r="D219" s="590"/>
      <c r="E219" s="590"/>
      <c r="F219" s="590"/>
      <c r="G219" s="590"/>
      <c r="H219" s="590"/>
      <c r="I219" s="590"/>
      <c r="J219" s="590"/>
      <c r="K219" s="590"/>
      <c r="L219" s="590"/>
      <c r="M219" s="590"/>
      <c r="N219" s="591"/>
    </row>
    <row r="220" spans="1:39" ht="18" customHeight="1">
      <c r="A220" s="10"/>
      <c r="B220" s="19"/>
      <c r="C220" s="589" t="s">
        <v>352</v>
      </c>
      <c r="D220" s="590"/>
      <c r="E220" s="590"/>
      <c r="F220" s="590"/>
      <c r="G220" s="590"/>
      <c r="H220" s="590"/>
      <c r="I220" s="590"/>
      <c r="J220" s="590"/>
      <c r="K220" s="590"/>
      <c r="L220" s="590"/>
      <c r="M220" s="590"/>
      <c r="N220" s="591"/>
    </row>
    <row r="221" spans="1:39" s="18" customFormat="1" ht="102.75" customHeight="1">
      <c r="A221" s="12"/>
      <c r="B221" s="54"/>
      <c r="C221" s="478" t="s">
        <v>683</v>
      </c>
      <c r="D221" s="417">
        <v>30</v>
      </c>
      <c r="E221" s="484">
        <v>23200</v>
      </c>
      <c r="F221" s="484">
        <v>23200</v>
      </c>
      <c r="G221" s="103"/>
      <c r="H221" s="103"/>
      <c r="I221" s="478" t="s">
        <v>690</v>
      </c>
      <c r="J221" s="15" t="s">
        <v>360</v>
      </c>
      <c r="K221" s="66">
        <v>35</v>
      </c>
      <c r="L221" s="66">
        <v>35</v>
      </c>
      <c r="M221" s="15">
        <v>100</v>
      </c>
      <c r="N221" s="17">
        <v>1</v>
      </c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</row>
    <row r="222" spans="1:39" s="18" customFormat="1" ht="60" customHeight="1">
      <c r="A222" s="12"/>
      <c r="B222" s="54"/>
      <c r="C222" s="478" t="s">
        <v>571</v>
      </c>
      <c r="D222" s="487">
        <v>0.1</v>
      </c>
      <c r="E222" s="484">
        <v>225600</v>
      </c>
      <c r="F222" s="484">
        <v>213381.83</v>
      </c>
      <c r="G222" s="103"/>
      <c r="H222" s="103"/>
      <c r="I222" s="478" t="s">
        <v>691</v>
      </c>
      <c r="J222" s="15" t="s">
        <v>360</v>
      </c>
      <c r="K222" s="53">
        <v>173</v>
      </c>
      <c r="L222" s="53">
        <v>173</v>
      </c>
      <c r="M222" s="15">
        <v>100</v>
      </c>
      <c r="N222" s="17">
        <v>1</v>
      </c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</row>
    <row r="223" spans="1:39" s="18" customFormat="1" ht="55.5" customHeight="1">
      <c r="A223" s="12"/>
      <c r="B223" s="54"/>
      <c r="C223" s="478" t="s">
        <v>688</v>
      </c>
      <c r="D223" s="417" t="s">
        <v>586</v>
      </c>
      <c r="E223" s="484">
        <v>260600</v>
      </c>
      <c r="F223" s="484">
        <v>260600</v>
      </c>
      <c r="G223" s="103"/>
      <c r="H223" s="103"/>
      <c r="I223" s="478" t="s">
        <v>694</v>
      </c>
      <c r="J223" s="15" t="s">
        <v>360</v>
      </c>
      <c r="K223" s="66">
        <v>235</v>
      </c>
      <c r="L223" s="66">
        <v>235</v>
      </c>
      <c r="M223" s="15">
        <v>100</v>
      </c>
      <c r="N223" s="17">
        <v>1</v>
      </c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</row>
    <row r="224" spans="1:39" s="18" customFormat="1" ht="51.75" customHeight="1">
      <c r="A224" s="12"/>
      <c r="B224" s="173"/>
      <c r="C224" s="174" t="s">
        <v>569</v>
      </c>
      <c r="D224" s="429">
        <v>31</v>
      </c>
      <c r="E224" s="485">
        <v>2691200</v>
      </c>
      <c r="F224" s="485">
        <v>2691200</v>
      </c>
      <c r="G224" s="177"/>
      <c r="H224" s="177"/>
      <c r="I224" s="174" t="s">
        <v>353</v>
      </c>
      <c r="J224" s="175" t="s">
        <v>360</v>
      </c>
      <c r="K224" s="178">
        <v>120</v>
      </c>
      <c r="L224" s="178">
        <v>130</v>
      </c>
      <c r="M224" s="175">
        <v>100</v>
      </c>
      <c r="N224" s="179">
        <v>1</v>
      </c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</row>
    <row r="225" spans="1:39" s="25" customFormat="1" ht="89.25">
      <c r="A225" s="181"/>
      <c r="B225" s="54"/>
      <c r="C225" s="14"/>
      <c r="D225" s="13"/>
      <c r="E225" s="484"/>
      <c r="F225" s="484"/>
      <c r="G225" s="103"/>
      <c r="H225" s="103"/>
      <c r="I225" s="478" t="s">
        <v>692</v>
      </c>
      <c r="J225" s="15" t="s">
        <v>359</v>
      </c>
      <c r="K225" s="66">
        <v>5</v>
      </c>
      <c r="L225" s="66">
        <v>5</v>
      </c>
      <c r="M225" s="15">
        <f>L225/K225*100</f>
        <v>100</v>
      </c>
      <c r="N225" s="17">
        <v>1</v>
      </c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</row>
    <row r="226" spans="1:39" s="506" customFormat="1" ht="27" hidden="1" customHeight="1">
      <c r="B226" s="323"/>
      <c r="C226" s="642"/>
      <c r="D226" s="643"/>
      <c r="E226" s="643"/>
      <c r="F226" s="643"/>
      <c r="G226" s="643"/>
      <c r="H226" s="643"/>
      <c r="I226" s="507"/>
      <c r="J226" s="325"/>
      <c r="K226" s="508"/>
      <c r="L226" s="508"/>
      <c r="M226" s="325"/>
      <c r="N226" s="509">
        <v>1</v>
      </c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</row>
    <row r="227" spans="1:39" s="25" customFormat="1" ht="51.75" customHeight="1">
      <c r="B227" s="13"/>
      <c r="C227" s="504"/>
      <c r="D227" s="505"/>
      <c r="E227" s="505"/>
      <c r="F227" s="505"/>
      <c r="G227" s="505"/>
      <c r="H227" s="505"/>
      <c r="I227" s="478" t="s">
        <v>693</v>
      </c>
      <c r="J227" s="15" t="s">
        <v>16</v>
      </c>
      <c r="K227" s="479">
        <v>0.8</v>
      </c>
      <c r="L227" s="479">
        <v>0.8</v>
      </c>
      <c r="M227" s="15">
        <v>100</v>
      </c>
      <c r="N227" s="17">
        <v>1</v>
      </c>
    </row>
    <row r="228" spans="1:39" s="510" customFormat="1" ht="27" customHeight="1">
      <c r="B228" s="425"/>
      <c r="C228" s="426" t="s">
        <v>361</v>
      </c>
      <c r="D228" s="511"/>
      <c r="E228" s="512">
        <f>E224+E223+E222+E221</f>
        <v>3200600</v>
      </c>
      <c r="F228" s="512">
        <f>F224+F223+F222+F221</f>
        <v>3188381.83</v>
      </c>
      <c r="G228" s="202">
        <v>99.5</v>
      </c>
      <c r="H228" s="511"/>
      <c r="I228" s="513"/>
      <c r="J228" s="427"/>
      <c r="K228" s="514"/>
      <c r="L228" s="514"/>
      <c r="M228" s="427"/>
      <c r="N228" s="515">
        <v>1</v>
      </c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  <c r="AM228" s="247"/>
    </row>
    <row r="229" spans="1:39" s="644" customFormat="1" ht="27" customHeight="1">
      <c r="A229" s="644" t="s">
        <v>364</v>
      </c>
    </row>
    <row r="230" spans="1:39" s="68" customFormat="1" ht="36" customHeight="1">
      <c r="A230" s="67"/>
      <c r="B230" s="182"/>
      <c r="C230" s="633" t="s">
        <v>355</v>
      </c>
      <c r="D230" s="634"/>
      <c r="E230" s="634"/>
      <c r="F230" s="634"/>
      <c r="G230" s="634"/>
      <c r="H230" s="634"/>
      <c r="I230" s="634"/>
      <c r="J230" s="634"/>
      <c r="K230" s="634"/>
      <c r="L230" s="634"/>
      <c r="M230" s="86"/>
      <c r="N230" s="56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</row>
    <row r="231" spans="1:39" s="68" customFormat="1" ht="33" customHeight="1">
      <c r="A231" s="67"/>
      <c r="B231" s="19"/>
      <c r="C231" s="589" t="s">
        <v>356</v>
      </c>
      <c r="D231" s="590"/>
      <c r="E231" s="590"/>
      <c r="F231" s="590"/>
      <c r="G231" s="590"/>
      <c r="H231" s="590"/>
      <c r="I231" s="590"/>
      <c r="J231" s="590"/>
      <c r="K231" s="590"/>
      <c r="L231" s="590"/>
      <c r="M231" s="15"/>
      <c r="N231" s="35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</row>
    <row r="232" spans="1:39" s="68" customFormat="1" ht="38.25" customHeight="1">
      <c r="A232" s="67"/>
      <c r="B232" s="19"/>
      <c r="C232" s="598" t="s">
        <v>357</v>
      </c>
      <c r="D232" s="599"/>
      <c r="E232" s="599"/>
      <c r="F232" s="599"/>
      <c r="G232" s="599"/>
      <c r="H232" s="599"/>
      <c r="I232" s="599"/>
      <c r="J232" s="599"/>
      <c r="K232" s="599"/>
      <c r="L232" s="599"/>
      <c r="M232" s="599"/>
      <c r="N232" s="600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</row>
    <row r="233" spans="1:39" s="18" customFormat="1" ht="83.25" customHeight="1">
      <c r="A233" s="12"/>
      <c r="B233" s="173"/>
      <c r="C233" s="488" t="s">
        <v>689</v>
      </c>
      <c r="D233" s="489" t="s">
        <v>678</v>
      </c>
      <c r="E233" s="490">
        <v>1728040</v>
      </c>
      <c r="F233" s="490">
        <v>1728000</v>
      </c>
      <c r="G233" s="491"/>
      <c r="H233" s="491"/>
      <c r="I233" s="488" t="s">
        <v>358</v>
      </c>
      <c r="J233" s="489" t="s">
        <v>16</v>
      </c>
      <c r="K233" s="489">
        <v>0.1</v>
      </c>
      <c r="L233" s="489">
        <v>0.1</v>
      </c>
      <c r="M233" s="175">
        <v>100</v>
      </c>
      <c r="N233" s="179">
        <v>1</v>
      </c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</row>
    <row r="234" spans="1:39" s="137" customFormat="1" ht="25.5" customHeight="1">
      <c r="B234" s="425"/>
      <c r="C234" s="492" t="s">
        <v>342</v>
      </c>
      <c r="D234" s="493"/>
      <c r="E234" s="494">
        <v>1728040</v>
      </c>
      <c r="F234" s="494">
        <v>1728000</v>
      </c>
      <c r="G234" s="495">
        <v>100</v>
      </c>
      <c r="H234" s="496"/>
      <c r="I234" s="645"/>
      <c r="J234" s="646"/>
      <c r="K234" s="646"/>
      <c r="L234" s="647"/>
      <c r="M234" s="427"/>
      <c r="N234" s="428">
        <v>1</v>
      </c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</row>
    <row r="235" spans="1:39" s="18" customFormat="1" ht="53.25" hidden="1" customHeight="1">
      <c r="A235" s="12"/>
      <c r="B235" s="13"/>
      <c r="C235" s="497"/>
      <c r="D235" s="486"/>
      <c r="E235" s="498"/>
      <c r="F235" s="498"/>
      <c r="G235" s="499"/>
      <c r="H235" s="499"/>
      <c r="I235" s="497"/>
      <c r="J235" s="486" t="s">
        <v>194</v>
      </c>
      <c r="K235" s="486">
        <v>8</v>
      </c>
      <c r="L235" s="486">
        <v>8</v>
      </c>
      <c r="M235" s="15">
        <f>L235/K235</f>
        <v>1</v>
      </c>
      <c r="N235" s="17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</row>
    <row r="236" spans="1:39" s="18" customFormat="1" hidden="1">
      <c r="A236" s="12"/>
      <c r="B236" s="13"/>
      <c r="C236" s="497"/>
      <c r="D236" s="486"/>
      <c r="E236" s="498"/>
      <c r="F236" s="498"/>
      <c r="G236" s="499"/>
      <c r="H236" s="499"/>
      <c r="I236" s="497"/>
      <c r="J236" s="486"/>
      <c r="K236" s="486"/>
      <c r="L236" s="486"/>
      <c r="M236" s="15"/>
      <c r="N236" s="17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</row>
    <row r="237" spans="1:39" s="18" customFormat="1" hidden="1">
      <c r="A237" s="12"/>
      <c r="B237" s="54"/>
      <c r="C237" s="497"/>
      <c r="D237" s="486"/>
      <c r="E237" s="498"/>
      <c r="F237" s="498"/>
      <c r="G237" s="499"/>
      <c r="H237" s="499"/>
      <c r="I237" s="500"/>
      <c r="J237" s="500"/>
      <c r="K237" s="500"/>
      <c r="L237" s="500"/>
      <c r="M237" s="15"/>
      <c r="N237" s="17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</row>
    <row r="238" spans="1:39" s="68" customFormat="1" hidden="1">
      <c r="A238" s="67"/>
      <c r="B238" s="19"/>
      <c r="C238" s="641"/>
      <c r="D238" s="641"/>
      <c r="E238" s="641"/>
      <c r="F238" s="641"/>
      <c r="G238" s="641"/>
      <c r="H238" s="641"/>
      <c r="I238" s="641"/>
      <c r="J238" s="641"/>
      <c r="K238" s="641"/>
      <c r="L238" s="641"/>
      <c r="M238" s="15"/>
      <c r="N238" s="35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253"/>
      <c r="AA238" s="253"/>
      <c r="AB238" s="253"/>
      <c r="AC238" s="253"/>
      <c r="AD238" s="253"/>
      <c r="AE238" s="253"/>
      <c r="AF238" s="253"/>
      <c r="AG238" s="253"/>
      <c r="AH238" s="253"/>
      <c r="AI238" s="253"/>
      <c r="AJ238" s="253"/>
      <c r="AK238" s="253"/>
      <c r="AL238" s="253"/>
      <c r="AM238" s="253"/>
    </row>
    <row r="239" spans="1:39" s="68" customFormat="1" hidden="1">
      <c r="A239" s="67"/>
      <c r="B239" s="19"/>
      <c r="C239" s="641"/>
      <c r="D239" s="641"/>
      <c r="E239" s="641"/>
      <c r="F239" s="641"/>
      <c r="G239" s="641"/>
      <c r="H239" s="641"/>
      <c r="I239" s="641"/>
      <c r="J239" s="641"/>
      <c r="K239" s="641"/>
      <c r="L239" s="641"/>
      <c r="M239" s="15"/>
      <c r="N239" s="35"/>
      <c r="O239" s="253"/>
      <c r="P239" s="253"/>
      <c r="Q239" s="253"/>
      <c r="R239" s="253"/>
      <c r="S239" s="253"/>
      <c r="T239" s="253"/>
      <c r="U239" s="253"/>
      <c r="V239" s="253"/>
      <c r="W239" s="253"/>
      <c r="X239" s="253"/>
      <c r="Y239" s="253"/>
      <c r="Z239" s="253"/>
      <c r="AA239" s="253"/>
      <c r="AB239" s="253"/>
      <c r="AC239" s="253"/>
      <c r="AD239" s="253"/>
      <c r="AE239" s="253"/>
      <c r="AF239" s="253"/>
      <c r="AG239" s="253"/>
      <c r="AH239" s="253"/>
      <c r="AI239" s="253"/>
      <c r="AJ239" s="253"/>
      <c r="AK239" s="253"/>
      <c r="AL239" s="253"/>
      <c r="AM239" s="253"/>
    </row>
    <row r="240" spans="1:39" s="18" customFormat="1" ht="21" customHeight="1">
      <c r="A240" s="12"/>
      <c r="B240" s="54"/>
      <c r="C240" s="501" t="s">
        <v>362</v>
      </c>
      <c r="D240" s="486"/>
      <c r="E240" s="556">
        <f>E234+E228</f>
        <v>4928640</v>
      </c>
      <c r="F240" s="556">
        <f>F234+F228</f>
        <v>4916381.83</v>
      </c>
      <c r="G240" s="502">
        <f>F240/E240*100</f>
        <v>99.751286967601615</v>
      </c>
      <c r="H240" s="503">
        <v>0.99</v>
      </c>
      <c r="I240" s="694" t="s">
        <v>363</v>
      </c>
      <c r="J240" s="695"/>
      <c r="K240" s="695"/>
      <c r="L240" s="696"/>
      <c r="M240" s="15"/>
      <c r="N240" s="216">
        <v>1</v>
      </c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</row>
    <row r="241" spans="1:39" s="185" customFormat="1" ht="30.75" customHeight="1">
      <c r="B241" s="186"/>
      <c r="C241" s="580" t="s">
        <v>764</v>
      </c>
      <c r="D241" s="581"/>
      <c r="E241" s="581"/>
      <c r="F241" s="581"/>
      <c r="G241" s="581"/>
      <c r="H241" s="581"/>
      <c r="I241" s="581"/>
      <c r="J241" s="581"/>
      <c r="K241" s="581"/>
      <c r="L241" s="581"/>
      <c r="M241" s="581"/>
      <c r="N241" s="582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</row>
    <row r="242" spans="1:39" ht="23.25" hidden="1" customHeight="1">
      <c r="A242" s="10"/>
      <c r="B242" s="24"/>
      <c r="C242" s="559" t="s">
        <v>195</v>
      </c>
      <c r="D242" s="560"/>
      <c r="E242" s="560"/>
      <c r="F242" s="560"/>
      <c r="G242" s="560"/>
      <c r="H242" s="560"/>
      <c r="I242" s="560"/>
      <c r="J242" s="560"/>
      <c r="K242" s="560"/>
      <c r="L242" s="560"/>
      <c r="M242" s="560"/>
      <c r="N242" s="561"/>
    </row>
    <row r="243" spans="1:39" ht="33.75" hidden="1" customHeight="1">
      <c r="A243" s="10"/>
      <c r="B243" s="11"/>
      <c r="C243" s="589" t="s">
        <v>196</v>
      </c>
      <c r="D243" s="590"/>
      <c r="E243" s="590"/>
      <c r="F243" s="590"/>
      <c r="G243" s="590"/>
      <c r="H243" s="590"/>
      <c r="I243" s="590"/>
      <c r="J243" s="590"/>
      <c r="K243" s="590"/>
      <c r="L243" s="590"/>
      <c r="M243" s="34"/>
      <c r="N243" s="35"/>
    </row>
    <row r="244" spans="1:39" s="68" customFormat="1" hidden="1">
      <c r="A244" s="67"/>
      <c r="B244" s="11"/>
      <c r="C244" s="589" t="s">
        <v>197</v>
      </c>
      <c r="D244" s="590"/>
      <c r="E244" s="590"/>
      <c r="F244" s="590"/>
      <c r="G244" s="590"/>
      <c r="H244" s="590"/>
      <c r="I244" s="590"/>
      <c r="J244" s="590"/>
      <c r="K244" s="590"/>
      <c r="L244" s="590"/>
      <c r="M244" s="58"/>
      <c r="N244" s="35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</row>
    <row r="245" spans="1:39" s="18" customFormat="1" ht="25.5" hidden="1">
      <c r="A245" s="12"/>
      <c r="B245" s="54" t="s">
        <v>198</v>
      </c>
      <c r="C245" s="14" t="s">
        <v>199</v>
      </c>
      <c r="D245" s="15"/>
      <c r="E245" s="16">
        <f>SUM(E246:E247)</f>
        <v>2001</v>
      </c>
      <c r="F245" s="16">
        <f>SUM(F246:F247)</f>
        <v>433.40699999999998</v>
      </c>
      <c r="G245" s="103">
        <f>F245/E245*100</f>
        <v>21.659520239880059</v>
      </c>
      <c r="H245" s="103"/>
      <c r="I245" s="14" t="s">
        <v>200</v>
      </c>
      <c r="J245" s="15" t="s">
        <v>201</v>
      </c>
      <c r="K245" s="13" t="s">
        <v>202</v>
      </c>
      <c r="L245" s="13" t="s">
        <v>202</v>
      </c>
      <c r="M245" s="15">
        <v>1</v>
      </c>
      <c r="N245" s="17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</row>
    <row r="246" spans="1:39" s="18" customFormat="1" hidden="1">
      <c r="A246" s="12"/>
      <c r="B246" s="13"/>
      <c r="C246" s="14"/>
      <c r="D246" s="15" t="s">
        <v>19</v>
      </c>
      <c r="E246" s="16">
        <v>21</v>
      </c>
      <c r="F246" s="16">
        <v>20.638999999999999</v>
      </c>
      <c r="G246" s="103">
        <f>F246/E246*100</f>
        <v>98.280952380952385</v>
      </c>
      <c r="H246" s="103"/>
      <c r="I246" s="14"/>
      <c r="J246" s="15"/>
      <c r="K246" s="15"/>
      <c r="L246" s="15"/>
      <c r="M246" s="15"/>
      <c r="N246" s="17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</row>
    <row r="247" spans="1:39" s="18" customFormat="1" hidden="1">
      <c r="A247" s="12"/>
      <c r="B247" s="13"/>
      <c r="C247" s="14"/>
      <c r="D247" s="15" t="s">
        <v>20</v>
      </c>
      <c r="E247" s="16">
        <v>1980</v>
      </c>
      <c r="F247" s="16">
        <v>412.76799999999997</v>
      </c>
      <c r="G247" s="103">
        <f>F247/E247*100</f>
        <v>20.846868686868685</v>
      </c>
      <c r="H247" s="103"/>
      <c r="I247" s="14"/>
      <c r="J247" s="15"/>
      <c r="K247" s="15"/>
      <c r="L247" s="15"/>
      <c r="M247" s="15"/>
      <c r="N247" s="17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</row>
    <row r="248" spans="1:39" s="68" customFormat="1" hidden="1">
      <c r="A248" s="67"/>
      <c r="B248" s="11"/>
      <c r="C248" s="589" t="s">
        <v>203</v>
      </c>
      <c r="D248" s="590"/>
      <c r="E248" s="590"/>
      <c r="F248" s="590"/>
      <c r="G248" s="590"/>
      <c r="H248" s="590"/>
      <c r="I248" s="590"/>
      <c r="J248" s="590"/>
      <c r="K248" s="590"/>
      <c r="L248" s="590"/>
      <c r="M248" s="15"/>
      <c r="N248" s="35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</row>
    <row r="249" spans="1:39" s="18" customFormat="1" ht="38.25" hidden="1">
      <c r="A249" s="12"/>
      <c r="B249" s="54" t="s">
        <v>204</v>
      </c>
      <c r="C249" s="14" t="s">
        <v>205</v>
      </c>
      <c r="D249" s="15" t="s">
        <v>19</v>
      </c>
      <c r="E249" s="16">
        <v>876.452</v>
      </c>
      <c r="F249" s="16">
        <v>875.77700000000004</v>
      </c>
      <c r="G249" s="103">
        <f>F249/E249*100</f>
        <v>99.922984943841769</v>
      </c>
      <c r="H249" s="103"/>
      <c r="I249" s="14" t="s">
        <v>206</v>
      </c>
      <c r="J249" s="15" t="s">
        <v>31</v>
      </c>
      <c r="K249" s="15">
        <v>3</v>
      </c>
      <c r="L249" s="15">
        <v>3</v>
      </c>
      <c r="M249" s="15">
        <f>L249/K249</f>
        <v>1</v>
      </c>
      <c r="N249" s="17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</row>
    <row r="250" spans="1:39" s="68" customFormat="1" hidden="1">
      <c r="A250" s="67"/>
      <c r="B250" s="11"/>
      <c r="C250" s="589" t="s">
        <v>207</v>
      </c>
      <c r="D250" s="590"/>
      <c r="E250" s="590"/>
      <c r="F250" s="590"/>
      <c r="G250" s="590"/>
      <c r="H250" s="590"/>
      <c r="I250" s="590"/>
      <c r="J250" s="590"/>
      <c r="K250" s="590"/>
      <c r="L250" s="590"/>
      <c r="M250" s="15"/>
      <c r="N250" s="35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</row>
    <row r="251" spans="1:39" s="18" customFormat="1" ht="57" hidden="1" customHeight="1">
      <c r="A251" s="12"/>
      <c r="B251" s="54" t="s">
        <v>208</v>
      </c>
      <c r="C251" s="14" t="s">
        <v>209</v>
      </c>
      <c r="D251" s="15" t="s">
        <v>19</v>
      </c>
      <c r="E251" s="16">
        <v>1294.2</v>
      </c>
      <c r="F251" s="16">
        <v>1294.2</v>
      </c>
      <c r="G251" s="103">
        <f>F251/E251*100</f>
        <v>100</v>
      </c>
      <c r="H251" s="103"/>
      <c r="I251" s="14" t="s">
        <v>210</v>
      </c>
      <c r="J251" s="15" t="s">
        <v>16</v>
      </c>
      <c r="K251" s="15">
        <v>0.1</v>
      </c>
      <c r="L251" s="15">
        <v>0.1</v>
      </c>
      <c r="M251" s="15">
        <f>L251/K251</f>
        <v>1</v>
      </c>
      <c r="N251" s="17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</row>
    <row r="252" spans="1:39" s="68" customFormat="1" ht="32.25" hidden="1" customHeight="1">
      <c r="A252" s="67"/>
      <c r="B252" s="11"/>
      <c r="C252" s="589" t="s">
        <v>211</v>
      </c>
      <c r="D252" s="590"/>
      <c r="E252" s="590"/>
      <c r="F252" s="590"/>
      <c r="G252" s="590"/>
      <c r="H252" s="590"/>
      <c r="I252" s="590"/>
      <c r="J252" s="590"/>
      <c r="K252" s="590"/>
      <c r="L252" s="590"/>
      <c r="M252" s="15"/>
      <c r="N252" s="35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253"/>
    </row>
    <row r="253" spans="1:39" s="18" customFormat="1" ht="51" hidden="1">
      <c r="A253" s="12"/>
      <c r="B253" s="54" t="s">
        <v>212</v>
      </c>
      <c r="C253" s="14" t="s">
        <v>213</v>
      </c>
      <c r="D253" s="15"/>
      <c r="E253" s="16">
        <f>SUM(E254:E255)</f>
        <v>9853</v>
      </c>
      <c r="F253" s="16">
        <f>SUM(F254:F255)</f>
        <v>1241.3400000000001</v>
      </c>
      <c r="G253" s="103">
        <f>F253/E253*100</f>
        <v>12.5985994113468</v>
      </c>
      <c r="H253" s="103"/>
      <c r="I253" s="14" t="s">
        <v>214</v>
      </c>
      <c r="J253" s="15" t="s">
        <v>201</v>
      </c>
      <c r="K253" s="15" t="s">
        <v>215</v>
      </c>
      <c r="L253" s="15" t="s">
        <v>215</v>
      </c>
      <c r="M253" s="15">
        <v>1</v>
      </c>
      <c r="N253" s="17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</row>
    <row r="254" spans="1:39" s="18" customFormat="1" hidden="1">
      <c r="A254" s="12"/>
      <c r="B254" s="54"/>
      <c r="C254" s="14"/>
      <c r="D254" s="15" t="s">
        <v>19</v>
      </c>
      <c r="E254" s="16">
        <v>471</v>
      </c>
      <c r="F254" s="16">
        <v>59.755000000000003</v>
      </c>
      <c r="G254" s="103">
        <f>F254/E254*100</f>
        <v>12.686836518046709</v>
      </c>
      <c r="H254" s="103"/>
      <c r="I254" s="14"/>
      <c r="J254" s="15"/>
      <c r="K254" s="15"/>
      <c r="L254" s="15"/>
      <c r="M254" s="15"/>
      <c r="N254" s="17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</row>
    <row r="255" spans="1:39" s="18" customFormat="1" hidden="1">
      <c r="A255" s="12"/>
      <c r="B255" s="54"/>
      <c r="C255" s="14"/>
      <c r="D255" s="15" t="s">
        <v>20</v>
      </c>
      <c r="E255" s="16">
        <v>9382</v>
      </c>
      <c r="F255" s="16">
        <v>1181.585</v>
      </c>
      <c r="G255" s="103">
        <f>F255/E255*100</f>
        <v>12.594169686633979</v>
      </c>
      <c r="H255" s="103"/>
      <c r="I255" s="14"/>
      <c r="J255" s="15"/>
      <c r="K255" s="15"/>
      <c r="L255" s="15"/>
      <c r="M255" s="15"/>
      <c r="N255" s="17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</row>
    <row r="256" spans="1:39" s="18" customFormat="1" ht="15.75" hidden="1">
      <c r="A256" s="12">
        <f>E256-F256</f>
        <v>10179.928</v>
      </c>
      <c r="B256" s="13"/>
      <c r="C256" s="319" t="s">
        <v>216</v>
      </c>
      <c r="D256" s="29"/>
      <c r="E256" s="29">
        <f>E249+E245+E251+E253</f>
        <v>14024.652</v>
      </c>
      <c r="F256" s="29">
        <f>F249+F245+F251+F253</f>
        <v>3844.7240000000002</v>
      </c>
      <c r="G256" s="103">
        <f>F256/E256*100</f>
        <v>27.414042073913848</v>
      </c>
      <c r="H256" s="103" t="e">
        <f>#REF!/G256*100</f>
        <v>#REF!</v>
      </c>
      <c r="I256" s="21"/>
      <c r="J256" s="22"/>
      <c r="K256" s="22"/>
      <c r="L256" s="22"/>
      <c r="M256" s="33">
        <f>(M253+M251+M249+M245)/4</f>
        <v>1</v>
      </c>
      <c r="N256" s="70" t="e">
        <f>M256*0.4+H256*0.4+'[1]Внесение изменений'!H7*0.2</f>
        <v>#REF!</v>
      </c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</row>
    <row r="257" spans="1:39" ht="18.75" hidden="1">
      <c r="A257" s="10"/>
      <c r="B257" s="24"/>
      <c r="C257" s="559" t="s">
        <v>217</v>
      </c>
      <c r="D257" s="560"/>
      <c r="E257" s="560"/>
      <c r="F257" s="560"/>
      <c r="G257" s="560"/>
      <c r="H257" s="560"/>
      <c r="I257" s="560"/>
      <c r="J257" s="560"/>
      <c r="K257" s="560"/>
      <c r="L257" s="560"/>
      <c r="M257" s="560"/>
      <c r="N257" s="561"/>
    </row>
    <row r="258" spans="1:39" ht="32.25" hidden="1" customHeight="1">
      <c r="A258" s="10"/>
      <c r="B258" s="11"/>
      <c r="C258" s="589" t="s">
        <v>218</v>
      </c>
      <c r="D258" s="590"/>
      <c r="E258" s="590"/>
      <c r="F258" s="590"/>
      <c r="G258" s="590"/>
      <c r="H258" s="590"/>
      <c r="I258" s="590"/>
      <c r="J258" s="590"/>
      <c r="K258" s="590"/>
      <c r="L258" s="590"/>
      <c r="M258" s="590"/>
      <c r="N258" s="591"/>
    </row>
    <row r="259" spans="1:39" ht="33" hidden="1" customHeight="1">
      <c r="A259" s="10"/>
      <c r="B259" s="11"/>
      <c r="C259" s="589" t="s">
        <v>219</v>
      </c>
      <c r="D259" s="590"/>
      <c r="E259" s="590"/>
      <c r="F259" s="590"/>
      <c r="G259" s="590"/>
      <c r="H259" s="590"/>
      <c r="I259" s="590"/>
      <c r="J259" s="590"/>
      <c r="K259" s="590"/>
      <c r="L259" s="590"/>
      <c r="M259" s="590"/>
      <c r="N259" s="591"/>
    </row>
    <row r="260" spans="1:39" ht="108.75" hidden="1" customHeight="1">
      <c r="A260" s="10"/>
      <c r="B260" s="11"/>
      <c r="C260" s="14" t="s">
        <v>220</v>
      </c>
      <c r="D260" s="58"/>
      <c r="E260" s="58"/>
      <c r="F260" s="58"/>
      <c r="G260" s="113"/>
      <c r="H260" s="113"/>
      <c r="I260" s="14"/>
      <c r="J260" s="15"/>
      <c r="K260" s="15"/>
      <c r="L260" s="15"/>
      <c r="M260" s="15"/>
      <c r="N260" s="35"/>
    </row>
    <row r="261" spans="1:39" s="18" customFormat="1" ht="76.5" hidden="1">
      <c r="A261" s="12"/>
      <c r="B261" s="54" t="s">
        <v>221</v>
      </c>
      <c r="C261" s="14" t="s">
        <v>222</v>
      </c>
      <c r="D261" s="15"/>
      <c r="E261" s="16">
        <f>SUM(E262:E263)</f>
        <v>25452</v>
      </c>
      <c r="F261" s="16">
        <f>SUM(F262:F263)</f>
        <v>25218.468999999997</v>
      </c>
      <c r="G261" s="103">
        <f>F261/E261*100</f>
        <v>99.082465032217499</v>
      </c>
      <c r="H261" s="103"/>
      <c r="I261" s="14" t="s">
        <v>223</v>
      </c>
      <c r="J261" s="15" t="s">
        <v>224</v>
      </c>
      <c r="K261" s="15">
        <v>1</v>
      </c>
      <c r="L261" s="15">
        <v>1</v>
      </c>
      <c r="M261" s="15">
        <f>L261/K261</f>
        <v>1</v>
      </c>
      <c r="N261" s="17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</row>
    <row r="262" spans="1:39" s="18" customFormat="1" hidden="1">
      <c r="A262" s="12"/>
      <c r="B262" s="54"/>
      <c r="C262" s="14"/>
      <c r="D262" s="15" t="s">
        <v>19</v>
      </c>
      <c r="E262" s="16">
        <v>252</v>
      </c>
      <c r="F262" s="16">
        <v>249.68799999999999</v>
      </c>
      <c r="G262" s="103">
        <f>F262/E262*100</f>
        <v>99.082539682539689</v>
      </c>
      <c r="H262" s="103"/>
      <c r="I262" s="14"/>
      <c r="J262" s="15"/>
      <c r="K262" s="15"/>
      <c r="L262" s="15"/>
      <c r="M262" s="16"/>
      <c r="N262" s="17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</row>
    <row r="263" spans="1:39" s="18" customFormat="1" hidden="1">
      <c r="A263" s="12"/>
      <c r="B263" s="13"/>
      <c r="C263" s="14"/>
      <c r="D263" s="15" t="s">
        <v>20</v>
      </c>
      <c r="E263" s="16">
        <v>25200</v>
      </c>
      <c r="F263" s="16">
        <v>24968.780999999999</v>
      </c>
      <c r="G263" s="103">
        <f>F263/E263*100</f>
        <v>99.082464285714281</v>
      </c>
      <c r="H263" s="103"/>
      <c r="I263" s="14"/>
      <c r="J263" s="15"/>
      <c r="K263" s="15"/>
      <c r="L263" s="15"/>
      <c r="M263" s="16"/>
      <c r="N263" s="17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</row>
    <row r="264" spans="1:39" ht="30" hidden="1" customHeight="1">
      <c r="A264" s="10"/>
      <c r="B264" s="11"/>
      <c r="C264" s="589" t="s">
        <v>225</v>
      </c>
      <c r="D264" s="590"/>
      <c r="E264" s="590"/>
      <c r="F264" s="590"/>
      <c r="G264" s="590"/>
      <c r="H264" s="590"/>
      <c r="I264" s="590"/>
      <c r="J264" s="590"/>
      <c r="K264" s="590"/>
      <c r="L264" s="590"/>
      <c r="M264" s="590"/>
      <c r="N264" s="591"/>
    </row>
    <row r="265" spans="1:39" hidden="1">
      <c r="A265" s="10"/>
      <c r="B265" s="11"/>
      <c r="C265" s="589" t="s">
        <v>226</v>
      </c>
      <c r="D265" s="590"/>
      <c r="E265" s="590"/>
      <c r="F265" s="590"/>
      <c r="G265" s="590"/>
      <c r="H265" s="590"/>
      <c r="I265" s="590"/>
      <c r="J265" s="590"/>
      <c r="K265" s="590"/>
      <c r="L265" s="590"/>
      <c r="M265" s="590"/>
      <c r="N265" s="591"/>
    </row>
    <row r="266" spans="1:39" ht="25.5" hidden="1">
      <c r="A266" s="10"/>
      <c r="B266" s="11" t="s">
        <v>227</v>
      </c>
      <c r="C266" s="14" t="s">
        <v>228</v>
      </c>
      <c r="D266" s="15" t="s">
        <v>19</v>
      </c>
      <c r="E266" s="15">
        <v>2875</v>
      </c>
      <c r="F266" s="15">
        <v>0</v>
      </c>
      <c r="G266" s="103">
        <f>F266/E266*100</f>
        <v>0</v>
      </c>
      <c r="H266" s="113"/>
      <c r="I266" s="14"/>
      <c r="J266" s="15"/>
      <c r="K266" s="15"/>
      <c r="L266" s="15"/>
      <c r="M266" s="15"/>
      <c r="N266" s="89"/>
    </row>
    <row r="267" spans="1:39" s="18" customFormat="1" ht="15.75" hidden="1">
      <c r="A267" s="12">
        <f>E267-F267</f>
        <v>3108.5310000000027</v>
      </c>
      <c r="B267" s="13"/>
      <c r="C267" s="319" t="s">
        <v>48</v>
      </c>
      <c r="D267" s="29"/>
      <c r="E267" s="29">
        <f>E266+E261</f>
        <v>28327</v>
      </c>
      <c r="F267" s="29">
        <f>F266+F261</f>
        <v>25218.468999999997</v>
      </c>
      <c r="G267" s="103">
        <f>F267/E267*100</f>
        <v>89.026261164260234</v>
      </c>
      <c r="H267" s="103" t="e">
        <f>#REF!/G267*100</f>
        <v>#REF!</v>
      </c>
      <c r="I267" s="21"/>
      <c r="J267" s="22"/>
      <c r="K267" s="22"/>
      <c r="L267" s="22"/>
      <c r="M267" s="22">
        <f>M261/1</f>
        <v>1</v>
      </c>
      <c r="N267" s="70" t="e">
        <f>M267*0.4+H267*0.4+'[1]Внесение изменений'!H7*0.2</f>
        <v>#REF!</v>
      </c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</row>
    <row r="268" spans="1:39" ht="18.75" hidden="1" customHeight="1">
      <c r="A268" s="10"/>
      <c r="B268" s="24"/>
      <c r="C268" s="559" t="s">
        <v>229</v>
      </c>
      <c r="D268" s="560"/>
      <c r="E268" s="560"/>
      <c r="F268" s="560"/>
      <c r="G268" s="560"/>
      <c r="H268" s="560"/>
      <c r="I268" s="560"/>
      <c r="J268" s="560"/>
      <c r="K268" s="560"/>
      <c r="L268" s="560"/>
      <c r="M268" s="560"/>
      <c r="N268" s="561"/>
    </row>
    <row r="269" spans="1:39" ht="15" hidden="1" customHeight="1">
      <c r="A269" s="10"/>
      <c r="B269" s="11"/>
      <c r="C269" s="589" t="s">
        <v>230</v>
      </c>
      <c r="D269" s="590"/>
      <c r="E269" s="590"/>
      <c r="F269" s="590"/>
      <c r="G269" s="590"/>
      <c r="H269" s="590"/>
      <c r="I269" s="590"/>
      <c r="J269" s="590"/>
      <c r="K269" s="590"/>
      <c r="L269" s="590"/>
      <c r="M269" s="590"/>
      <c r="N269" s="591"/>
    </row>
    <row r="270" spans="1:39" hidden="1">
      <c r="A270" s="10"/>
      <c r="B270" s="11"/>
      <c r="C270" s="589" t="s">
        <v>231</v>
      </c>
      <c r="D270" s="590"/>
      <c r="E270" s="590"/>
      <c r="F270" s="590"/>
      <c r="G270" s="590"/>
      <c r="H270" s="590"/>
      <c r="I270" s="590"/>
      <c r="J270" s="590"/>
      <c r="K270" s="590"/>
      <c r="L270" s="590"/>
      <c r="M270" s="590"/>
      <c r="N270" s="591"/>
    </row>
    <row r="271" spans="1:39" ht="38.25" hidden="1">
      <c r="A271" s="10"/>
      <c r="B271" s="11"/>
      <c r="C271" s="14" t="s">
        <v>232</v>
      </c>
      <c r="D271" s="58"/>
      <c r="E271" s="58"/>
      <c r="F271" s="58"/>
      <c r="G271" s="113"/>
      <c r="H271" s="113"/>
      <c r="I271" s="14" t="s">
        <v>233</v>
      </c>
      <c r="J271" s="15" t="s">
        <v>16</v>
      </c>
      <c r="K271" s="15">
        <v>55.3</v>
      </c>
      <c r="L271" s="15">
        <v>55.3</v>
      </c>
      <c r="M271" s="15">
        <f>L271/K271</f>
        <v>1</v>
      </c>
      <c r="N271" s="89"/>
    </row>
    <row r="272" spans="1:39" ht="25.5" hidden="1">
      <c r="A272" s="10"/>
      <c r="B272" s="11" t="s">
        <v>234</v>
      </c>
      <c r="C272" s="14" t="s">
        <v>235</v>
      </c>
      <c r="D272" s="15"/>
      <c r="E272" s="15">
        <f>SUM(E273:E274)</f>
        <v>1411</v>
      </c>
      <c r="F272" s="15">
        <f>SUM(F273:F274)</f>
        <v>1411</v>
      </c>
      <c r="G272" s="103">
        <f>F272/E272*100</f>
        <v>100</v>
      </c>
      <c r="H272" s="113"/>
      <c r="I272" s="58"/>
      <c r="J272" s="58"/>
      <c r="K272" s="58"/>
      <c r="L272" s="58"/>
      <c r="M272" s="58"/>
      <c r="N272" s="89"/>
    </row>
    <row r="273" spans="1:39" hidden="1">
      <c r="A273" s="10"/>
      <c r="B273" s="11"/>
      <c r="C273" s="14"/>
      <c r="D273" s="15" t="s">
        <v>19</v>
      </c>
      <c r="E273" s="15">
        <v>43</v>
      </c>
      <c r="F273" s="15">
        <v>43</v>
      </c>
      <c r="G273" s="103">
        <f t="shared" ref="G273:G280" si="13">F273/E273*100</f>
        <v>100</v>
      </c>
      <c r="H273" s="113"/>
      <c r="I273" s="58"/>
      <c r="J273" s="58"/>
      <c r="K273" s="58"/>
      <c r="L273" s="58"/>
      <c r="M273" s="58"/>
      <c r="N273" s="89"/>
    </row>
    <row r="274" spans="1:39" hidden="1">
      <c r="A274" s="10"/>
      <c r="B274" s="11"/>
      <c r="C274" s="14"/>
      <c r="D274" s="15" t="s">
        <v>20</v>
      </c>
      <c r="E274" s="15">
        <v>1368</v>
      </c>
      <c r="F274" s="15">
        <v>1368</v>
      </c>
      <c r="G274" s="103">
        <f t="shared" si="13"/>
        <v>100</v>
      </c>
      <c r="H274" s="113"/>
      <c r="I274" s="58"/>
      <c r="J274" s="58"/>
      <c r="K274" s="58"/>
      <c r="L274" s="58"/>
      <c r="M274" s="58"/>
      <c r="N274" s="89"/>
    </row>
    <row r="275" spans="1:39" ht="38.25" hidden="1">
      <c r="A275" s="10"/>
      <c r="B275" s="11" t="s">
        <v>236</v>
      </c>
      <c r="C275" s="14" t="s">
        <v>237</v>
      </c>
      <c r="D275" s="15"/>
      <c r="E275" s="15">
        <f>SUM(E276:E277)</f>
        <v>500</v>
      </c>
      <c r="F275" s="15">
        <f>SUM(F276:F277)</f>
        <v>500</v>
      </c>
      <c r="G275" s="103">
        <f t="shared" si="13"/>
        <v>100</v>
      </c>
      <c r="H275" s="81"/>
      <c r="I275" s="14"/>
      <c r="J275" s="14"/>
      <c r="K275" s="14"/>
      <c r="L275" s="14"/>
      <c r="M275" s="14"/>
      <c r="N275" s="14"/>
    </row>
    <row r="276" spans="1:39" hidden="1">
      <c r="A276" s="10"/>
      <c r="B276" s="11"/>
      <c r="C276" s="14"/>
      <c r="D276" s="15" t="s">
        <v>19</v>
      </c>
      <c r="E276" s="15">
        <v>15</v>
      </c>
      <c r="F276" s="15">
        <v>15</v>
      </c>
      <c r="G276" s="103">
        <f t="shared" si="13"/>
        <v>100</v>
      </c>
      <c r="H276" s="81"/>
      <c r="I276" s="14"/>
      <c r="J276" s="14"/>
      <c r="K276" s="14"/>
      <c r="L276" s="14"/>
      <c r="M276" s="14"/>
      <c r="N276" s="14"/>
    </row>
    <row r="277" spans="1:39" hidden="1">
      <c r="A277" s="10"/>
      <c r="B277" s="11"/>
      <c r="C277" s="14"/>
      <c r="D277" s="15" t="s">
        <v>20</v>
      </c>
      <c r="E277" s="15">
        <v>485</v>
      </c>
      <c r="F277" s="15">
        <v>485</v>
      </c>
      <c r="G277" s="103">
        <f t="shared" si="13"/>
        <v>100</v>
      </c>
      <c r="H277" s="81"/>
      <c r="I277" s="14"/>
      <c r="J277" s="14"/>
      <c r="K277" s="14"/>
      <c r="L277" s="14"/>
      <c r="M277" s="14"/>
      <c r="N277" s="14"/>
    </row>
    <row r="278" spans="1:39" ht="38.25" hidden="1">
      <c r="A278" s="10"/>
      <c r="B278" s="11"/>
      <c r="C278" s="14" t="s">
        <v>238</v>
      </c>
      <c r="D278" s="15"/>
      <c r="E278" s="15"/>
      <c r="F278" s="15"/>
      <c r="G278" s="103"/>
      <c r="H278" s="81"/>
      <c r="I278" s="14"/>
      <c r="J278" s="14"/>
      <c r="K278" s="14"/>
      <c r="L278" s="14"/>
      <c r="M278" s="14"/>
      <c r="N278" s="14"/>
    </row>
    <row r="279" spans="1:39" ht="51" hidden="1">
      <c r="A279" s="10"/>
      <c r="B279" s="11" t="s">
        <v>239</v>
      </c>
      <c r="C279" s="14" t="s">
        <v>240</v>
      </c>
      <c r="D279" s="15" t="s">
        <v>19</v>
      </c>
      <c r="E279" s="15">
        <v>180</v>
      </c>
      <c r="F279" s="15">
        <v>180</v>
      </c>
      <c r="G279" s="103">
        <f t="shared" si="13"/>
        <v>100</v>
      </c>
      <c r="H279" s="81"/>
      <c r="I279" s="14"/>
      <c r="J279" s="14"/>
      <c r="K279" s="14"/>
      <c r="L279" s="14"/>
      <c r="M279" s="14"/>
      <c r="N279" s="14"/>
    </row>
    <row r="280" spans="1:39" s="18" customFormat="1" ht="15.75" hidden="1">
      <c r="A280" s="12"/>
      <c r="B280" s="13"/>
      <c r="C280" s="319" t="s">
        <v>56</v>
      </c>
      <c r="D280" s="29"/>
      <c r="E280" s="29">
        <f>E275+E272+E279</f>
        <v>2091</v>
      </c>
      <c r="F280" s="29">
        <f>F275+F272+F279</f>
        <v>2091</v>
      </c>
      <c r="G280" s="103">
        <f t="shared" si="13"/>
        <v>100</v>
      </c>
      <c r="H280" s="103" t="e">
        <f>#REF!/G280*100</f>
        <v>#REF!</v>
      </c>
      <c r="I280" s="21"/>
      <c r="J280" s="22"/>
      <c r="K280" s="22"/>
      <c r="L280" s="22"/>
      <c r="M280" s="22">
        <f>M271/1</f>
        <v>1</v>
      </c>
      <c r="N280" s="70" t="e">
        <f>M280*0.4+H280*0.4+'[1]Внесение изменений'!H7*0.2</f>
        <v>#REF!</v>
      </c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</row>
    <row r="281" spans="1:39" ht="40.5" hidden="1" customHeight="1">
      <c r="A281" s="10"/>
      <c r="B281" s="24"/>
      <c r="C281" s="559" t="s">
        <v>241</v>
      </c>
      <c r="D281" s="560"/>
      <c r="E281" s="560"/>
      <c r="F281" s="560"/>
      <c r="G281" s="560"/>
      <c r="H281" s="560"/>
      <c r="I281" s="560"/>
      <c r="J281" s="560"/>
      <c r="K281" s="560"/>
      <c r="L281" s="560"/>
      <c r="M281" s="560"/>
      <c r="N281" s="561"/>
    </row>
    <row r="282" spans="1:39" ht="38.25" hidden="1" customHeight="1">
      <c r="A282" s="10"/>
      <c r="B282" s="24"/>
      <c r="C282" s="559" t="s">
        <v>242</v>
      </c>
      <c r="D282" s="560"/>
      <c r="E282" s="560"/>
      <c r="F282" s="560"/>
      <c r="G282" s="560"/>
      <c r="H282" s="560"/>
      <c r="I282" s="560"/>
      <c r="J282" s="560"/>
      <c r="K282" s="560"/>
      <c r="L282" s="560"/>
      <c r="M282" s="560"/>
      <c r="N282" s="561"/>
    </row>
    <row r="283" spans="1:39" ht="15" hidden="1" customHeight="1">
      <c r="A283" s="10"/>
      <c r="B283" s="11"/>
      <c r="C283" s="589" t="s">
        <v>243</v>
      </c>
      <c r="D283" s="590"/>
      <c r="E283" s="590"/>
      <c r="F283" s="590"/>
      <c r="G283" s="590"/>
      <c r="H283" s="590"/>
      <c r="I283" s="590"/>
      <c r="J283" s="590"/>
      <c r="K283" s="590"/>
      <c r="L283" s="590"/>
      <c r="M283" s="590"/>
      <c r="N283" s="591"/>
    </row>
    <row r="284" spans="1:39" ht="15" hidden="1" customHeight="1">
      <c r="A284" s="10"/>
      <c r="B284" s="11"/>
      <c r="C284" s="589" t="s">
        <v>244</v>
      </c>
      <c r="D284" s="590"/>
      <c r="E284" s="590"/>
      <c r="F284" s="590"/>
      <c r="G284" s="590"/>
      <c r="H284" s="590"/>
      <c r="I284" s="590"/>
      <c r="J284" s="590"/>
      <c r="K284" s="590"/>
      <c r="L284" s="590"/>
      <c r="M284" s="590"/>
      <c r="N284" s="591"/>
    </row>
    <row r="285" spans="1:39" s="18" customFormat="1" ht="38.25" hidden="1">
      <c r="A285" s="12"/>
      <c r="B285" s="54"/>
      <c r="C285" s="14" t="s">
        <v>245</v>
      </c>
      <c r="D285" s="15"/>
      <c r="E285" s="16"/>
      <c r="F285" s="16"/>
      <c r="G285" s="103"/>
      <c r="H285" s="103"/>
      <c r="I285" s="14"/>
      <c r="J285" s="15"/>
      <c r="K285" s="15"/>
      <c r="L285" s="15"/>
      <c r="M285" s="15"/>
      <c r="N285" s="17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</row>
    <row r="286" spans="1:39" s="18" customFormat="1" ht="38.25" hidden="1">
      <c r="A286" s="12"/>
      <c r="B286" s="54" t="s">
        <v>246</v>
      </c>
      <c r="C286" s="14" t="s">
        <v>247</v>
      </c>
      <c r="D286" s="15" t="s">
        <v>19</v>
      </c>
      <c r="E286" s="16">
        <v>372</v>
      </c>
      <c r="F286" s="16">
        <v>372</v>
      </c>
      <c r="G286" s="103">
        <f>F286/E286*100</f>
        <v>100</v>
      </c>
      <c r="H286" s="103"/>
      <c r="I286" s="14" t="s">
        <v>248</v>
      </c>
      <c r="J286" s="15" t="s">
        <v>16</v>
      </c>
      <c r="K286" s="15">
        <v>100</v>
      </c>
      <c r="L286" s="15">
        <v>100</v>
      </c>
      <c r="M286" s="15">
        <f>L286/K286</f>
        <v>1</v>
      </c>
      <c r="N286" s="17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</row>
    <row r="287" spans="1:39" s="18" customFormat="1" ht="51" hidden="1">
      <c r="A287" s="12"/>
      <c r="B287" s="54" t="s">
        <v>249</v>
      </c>
      <c r="C287" s="14" t="s">
        <v>250</v>
      </c>
      <c r="D287" s="15" t="s">
        <v>19</v>
      </c>
      <c r="E287" s="16">
        <v>695</v>
      </c>
      <c r="F287" s="16">
        <v>657.89300000000003</v>
      </c>
      <c r="G287" s="103">
        <f>F287/E287*100</f>
        <v>94.660863309352521</v>
      </c>
      <c r="H287" s="103"/>
      <c r="I287" s="14"/>
      <c r="J287" s="15"/>
      <c r="K287" s="15"/>
      <c r="L287" s="15"/>
      <c r="M287" s="15"/>
      <c r="N287" s="17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</row>
    <row r="288" spans="1:39" s="18" customFormat="1" ht="15.75" hidden="1">
      <c r="A288" s="12">
        <f>E288-F288</f>
        <v>37.106999999999971</v>
      </c>
      <c r="B288" s="13"/>
      <c r="C288" s="319" t="s">
        <v>82</v>
      </c>
      <c r="D288" s="29"/>
      <c r="E288" s="29">
        <f>SUM(E286:E287)</f>
        <v>1067</v>
      </c>
      <c r="F288" s="29">
        <f>SUM(F286:F287)</f>
        <v>1029.893</v>
      </c>
      <c r="G288" s="103">
        <f>F288/E288*100</f>
        <v>96.522305529522029</v>
      </c>
      <c r="H288" s="103" t="e">
        <f>#REF!/G288*100</f>
        <v>#REF!</v>
      </c>
      <c r="I288" s="21"/>
      <c r="J288" s="22"/>
      <c r="K288" s="22"/>
      <c r="L288" s="22"/>
      <c r="M288" s="22">
        <f>M286/1</f>
        <v>1</v>
      </c>
      <c r="N288" s="70" t="e">
        <f>M288*0.4+H288*0.4+'[1]Внесение изменений'!H7*0.2</f>
        <v>#REF!</v>
      </c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</row>
    <row r="289" spans="1:39" ht="18.75" hidden="1">
      <c r="A289" s="10"/>
      <c r="B289" s="24"/>
      <c r="C289" s="559" t="s">
        <v>251</v>
      </c>
      <c r="D289" s="560"/>
      <c r="E289" s="560"/>
      <c r="F289" s="560"/>
      <c r="G289" s="560"/>
      <c r="H289" s="560"/>
      <c r="I289" s="560"/>
      <c r="J289" s="560"/>
      <c r="K289" s="560"/>
      <c r="L289" s="560"/>
      <c r="M289" s="560"/>
      <c r="N289" s="561"/>
    </row>
    <row r="290" spans="1:39" ht="18.75" hidden="1">
      <c r="A290" s="10"/>
      <c r="B290" s="24"/>
      <c r="C290" s="559" t="s">
        <v>252</v>
      </c>
      <c r="D290" s="560"/>
      <c r="E290" s="560"/>
      <c r="F290" s="560"/>
      <c r="G290" s="560"/>
      <c r="H290" s="560"/>
      <c r="I290" s="560"/>
      <c r="J290" s="560"/>
      <c r="K290" s="560"/>
      <c r="L290" s="560"/>
      <c r="M290" s="560"/>
      <c r="N290" s="561"/>
    </row>
    <row r="291" spans="1:39" hidden="1">
      <c r="A291" s="10"/>
      <c r="B291" s="11"/>
      <c r="C291" s="589" t="s">
        <v>253</v>
      </c>
      <c r="D291" s="590"/>
      <c r="E291" s="590"/>
      <c r="F291" s="590"/>
      <c r="G291" s="590"/>
      <c r="H291" s="590"/>
      <c r="I291" s="590"/>
      <c r="J291" s="590"/>
      <c r="K291" s="590"/>
      <c r="L291" s="590"/>
      <c r="M291" s="590"/>
      <c r="N291" s="591"/>
    </row>
    <row r="292" spans="1:39" hidden="1">
      <c r="A292" s="10"/>
      <c r="B292" s="11"/>
      <c r="C292" s="589" t="s">
        <v>254</v>
      </c>
      <c r="D292" s="590"/>
      <c r="E292" s="590"/>
      <c r="F292" s="590"/>
      <c r="G292" s="590"/>
      <c r="H292" s="590"/>
      <c r="I292" s="590"/>
      <c r="J292" s="590"/>
      <c r="K292" s="590"/>
      <c r="L292" s="590"/>
      <c r="M292" s="590"/>
      <c r="N292" s="591"/>
    </row>
    <row r="293" spans="1:39" s="18" customFormat="1" ht="25.5" hidden="1">
      <c r="A293" s="12"/>
      <c r="B293" s="54" t="s">
        <v>255</v>
      </c>
      <c r="C293" s="14" t="s">
        <v>256</v>
      </c>
      <c r="D293" s="16" t="s">
        <v>19</v>
      </c>
      <c r="E293" s="16">
        <v>3811.663</v>
      </c>
      <c r="F293" s="16">
        <v>3811.663</v>
      </c>
      <c r="G293" s="103">
        <f>F293/E293*100</f>
        <v>100</v>
      </c>
      <c r="H293" s="103"/>
      <c r="I293" s="14" t="s">
        <v>257</v>
      </c>
      <c r="J293" s="15" t="s">
        <v>16</v>
      </c>
      <c r="K293" s="15">
        <v>3</v>
      </c>
      <c r="L293" s="15">
        <v>3</v>
      </c>
      <c r="M293" s="15">
        <v>1</v>
      </c>
      <c r="N293" s="17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</row>
    <row r="294" spans="1:39" s="18" customFormat="1" ht="16.5" hidden="1" customHeight="1">
      <c r="A294" s="12"/>
      <c r="B294" s="71"/>
      <c r="C294" s="319" t="s">
        <v>258</v>
      </c>
      <c r="D294" s="29"/>
      <c r="E294" s="29">
        <f>E293</f>
        <v>3811.663</v>
      </c>
      <c r="F294" s="29">
        <f>F293</f>
        <v>3811.663</v>
      </c>
      <c r="G294" s="103">
        <f>F294/E294*100</f>
        <v>100</v>
      </c>
      <c r="H294" s="103" t="e">
        <f>#REF!/G294*100</f>
        <v>#REF!</v>
      </c>
      <c r="I294" s="21"/>
      <c r="J294" s="22"/>
      <c r="K294" s="22"/>
      <c r="L294" s="22"/>
      <c r="M294" s="33">
        <f>M293/1</f>
        <v>1</v>
      </c>
      <c r="N294" s="69" t="e">
        <f>M294/H294</f>
        <v>#REF!</v>
      </c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</row>
    <row r="295" spans="1:39" ht="44.25" hidden="1" customHeight="1">
      <c r="A295" s="10"/>
      <c r="B295" s="24"/>
      <c r="C295" s="559" t="s">
        <v>259</v>
      </c>
      <c r="D295" s="560"/>
      <c r="E295" s="560"/>
      <c r="F295" s="560"/>
      <c r="G295" s="560"/>
      <c r="H295" s="560"/>
      <c r="I295" s="560"/>
      <c r="J295" s="560"/>
      <c r="K295" s="560"/>
      <c r="L295" s="560"/>
      <c r="M295" s="560"/>
      <c r="N295" s="561"/>
    </row>
    <row r="296" spans="1:39" s="31" customFormat="1" ht="19.5" hidden="1">
      <c r="A296" s="26">
        <f>F296/F597*100</f>
        <v>5.4401267542388641E-3</v>
      </c>
      <c r="B296" s="46"/>
      <c r="C296" s="317" t="s">
        <v>260</v>
      </c>
      <c r="D296" s="48"/>
      <c r="E296" s="48">
        <f>E294+E288+E280+E267+E256+E241</f>
        <v>49321.315000000002</v>
      </c>
      <c r="F296" s="48">
        <f>F294+F288+F280+F267+F256+F241</f>
        <v>35995.748999999996</v>
      </c>
      <c r="G296" s="105">
        <f>F296/E296*100</f>
        <v>72.982135614186276</v>
      </c>
      <c r="H296" s="114" t="e">
        <f>#REF!/G296*100</f>
        <v>#REF!</v>
      </c>
      <c r="I296" s="648" t="s">
        <v>261</v>
      </c>
      <c r="J296" s="649"/>
      <c r="K296" s="649"/>
      <c r="L296" s="649"/>
      <c r="M296" s="49" t="e">
        <f>(M293+M286+M271+M261+M253+M251+M249+M245+M240+M235+M234+M233+M225+M224+M223+M222+M221+#REF!+#REF!)/19</f>
        <v>#REF!</v>
      </c>
      <c r="N296" s="50" t="e">
        <f>M296*0.4+H296*0.4+'[1]Внесение изменений'!H7*0.2</f>
        <v>#REF!</v>
      </c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</row>
    <row r="297" spans="1:39" s="31" customFormat="1" ht="19.5" hidden="1">
      <c r="A297" s="26">
        <f>E296-F296</f>
        <v>13325.566000000006</v>
      </c>
      <c r="B297" s="46"/>
      <c r="C297" s="317" t="s">
        <v>262</v>
      </c>
      <c r="D297" s="48"/>
      <c r="E297" s="48" t="e">
        <f>E293+E286+E249+E246+E237+E226+E251+E262+E236+E225+E287+E279+E276+E273+E266+E254+#REF!+E223</f>
        <v>#REF!</v>
      </c>
      <c r="F297" s="48" t="e">
        <f>F293+F286+F249+F246+F237+F226+F251+F262+F236+F225+F287+F279+F276+F273+F266+F254+#REF!+F223</f>
        <v>#REF!</v>
      </c>
      <c r="G297" s="105" t="e">
        <f>F297/E297*100</f>
        <v>#REF!</v>
      </c>
      <c r="H297" s="114"/>
      <c r="I297" s="648"/>
      <c r="J297" s="649"/>
      <c r="K297" s="649"/>
      <c r="L297" s="649"/>
      <c r="M297" s="48"/>
      <c r="N297" s="50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</row>
    <row r="298" spans="1:39" s="31" customFormat="1" ht="19.5" hidden="1">
      <c r="A298" s="26"/>
      <c r="B298" s="46"/>
      <c r="C298" s="317" t="s">
        <v>110</v>
      </c>
      <c r="D298" s="48"/>
      <c r="E298" s="48">
        <f>E247+E235+E263+E277+E274+E255+E224</f>
        <v>2729615</v>
      </c>
      <c r="F298" s="48">
        <f>F247+F235+F263+F277+F274+F255+F224</f>
        <v>2719616.1340000001</v>
      </c>
      <c r="G298" s="105">
        <f>F298/E298*100</f>
        <v>99.633689512989932</v>
      </c>
      <c r="H298" s="114"/>
      <c r="I298" s="648"/>
      <c r="J298" s="649"/>
      <c r="K298" s="649"/>
      <c r="L298" s="649"/>
      <c r="M298" s="48"/>
      <c r="N298" s="50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</row>
    <row r="299" spans="1:39" s="31" customFormat="1" ht="19.5" hidden="1">
      <c r="A299" s="26"/>
      <c r="B299" s="46"/>
      <c r="C299" s="317" t="s">
        <v>190</v>
      </c>
      <c r="D299" s="48"/>
      <c r="E299" s="48">
        <f>E234</f>
        <v>1728040</v>
      </c>
      <c r="F299" s="48">
        <f>F234</f>
        <v>1728000</v>
      </c>
      <c r="G299" s="105">
        <f>F299/E299*100</f>
        <v>99.997685238767616</v>
      </c>
      <c r="H299" s="114"/>
      <c r="I299" s="648"/>
      <c r="J299" s="649"/>
      <c r="K299" s="649"/>
      <c r="L299" s="649"/>
      <c r="M299" s="48"/>
      <c r="N299" s="50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</row>
    <row r="300" spans="1:39" ht="38.25" customHeight="1">
      <c r="A300" s="10"/>
      <c r="B300" s="211" t="s">
        <v>193</v>
      </c>
      <c r="C300" s="595" t="s">
        <v>365</v>
      </c>
      <c r="D300" s="596"/>
      <c r="E300" s="596"/>
      <c r="F300" s="596"/>
      <c r="G300" s="596"/>
      <c r="H300" s="596"/>
      <c r="I300" s="596"/>
      <c r="J300" s="596"/>
      <c r="K300" s="596"/>
      <c r="L300" s="596"/>
      <c r="M300" s="72"/>
      <c r="N300" s="73"/>
    </row>
    <row r="301" spans="1:39" ht="39" customHeight="1">
      <c r="A301" s="10"/>
      <c r="B301" s="19"/>
      <c r="C301" s="589" t="s">
        <v>366</v>
      </c>
      <c r="D301" s="590"/>
      <c r="E301" s="590"/>
      <c r="F301" s="590"/>
      <c r="G301" s="590"/>
      <c r="H301" s="590"/>
      <c r="I301" s="590"/>
      <c r="J301" s="590"/>
      <c r="K301" s="590"/>
      <c r="L301" s="590"/>
      <c r="M301" s="591"/>
      <c r="N301" s="35"/>
    </row>
    <row r="302" spans="1:39" ht="19.5" customHeight="1">
      <c r="A302" s="10"/>
      <c r="B302" s="19"/>
      <c r="C302" s="589" t="s">
        <v>367</v>
      </c>
      <c r="D302" s="590"/>
      <c r="E302" s="590"/>
      <c r="F302" s="590"/>
      <c r="G302" s="590"/>
      <c r="H302" s="590"/>
      <c r="I302" s="590"/>
      <c r="J302" s="590"/>
      <c r="K302" s="590"/>
      <c r="L302" s="590"/>
      <c r="M302" s="591"/>
      <c r="N302" s="35"/>
    </row>
    <row r="303" spans="1:39" ht="25.5" customHeight="1">
      <c r="A303" s="10"/>
      <c r="B303" s="19"/>
      <c r="C303" s="589" t="s">
        <v>368</v>
      </c>
      <c r="D303" s="590"/>
      <c r="E303" s="590"/>
      <c r="F303" s="590"/>
      <c r="G303" s="590"/>
      <c r="H303" s="590"/>
      <c r="I303" s="590"/>
      <c r="J303" s="590"/>
      <c r="K303" s="590"/>
      <c r="L303" s="590"/>
      <c r="M303" s="591"/>
      <c r="N303" s="35"/>
    </row>
    <row r="304" spans="1:39" s="693" customFormat="1" ht="36.75" customHeight="1">
      <c r="A304" s="693" t="s">
        <v>369</v>
      </c>
    </row>
    <row r="305" spans="1:39" s="18" customFormat="1" ht="29.25" customHeight="1">
      <c r="A305" s="12"/>
      <c r="B305" s="54"/>
      <c r="C305" s="562" t="s">
        <v>370</v>
      </c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6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</row>
    <row r="306" spans="1:39" s="18" customFormat="1" ht="48" customHeight="1">
      <c r="A306" s="12" t="e">
        <f>#REF!-#REF!</f>
        <v>#REF!</v>
      </c>
      <c r="B306" s="173"/>
      <c r="C306" s="697" t="s">
        <v>371</v>
      </c>
      <c r="D306" s="700"/>
      <c r="E306" s="700"/>
      <c r="F306" s="700"/>
      <c r="G306" s="700"/>
      <c r="H306" s="700"/>
      <c r="I306" s="700"/>
      <c r="J306" s="700"/>
      <c r="K306" s="700"/>
      <c r="L306" s="700"/>
      <c r="M306" s="700"/>
      <c r="N306" s="70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</row>
    <row r="307" spans="1:39" s="25" customFormat="1" ht="24.75" customHeight="1">
      <c r="A307" s="181"/>
      <c r="B307" s="54"/>
      <c r="C307" s="598" t="s">
        <v>372</v>
      </c>
      <c r="D307" s="599"/>
      <c r="E307" s="599"/>
      <c r="F307" s="599"/>
      <c r="G307" s="599"/>
      <c r="H307" s="599"/>
      <c r="I307" s="599"/>
      <c r="J307" s="599"/>
      <c r="K307" s="599"/>
      <c r="L307" s="599"/>
      <c r="M307" s="599"/>
      <c r="N307" s="600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</row>
    <row r="308" spans="1:39" ht="18.75" hidden="1" customHeight="1">
      <c r="A308" s="10"/>
      <c r="B308" s="188"/>
      <c r="C308" s="584"/>
      <c r="D308" s="585"/>
      <c r="E308" s="585"/>
      <c r="F308" s="585"/>
      <c r="G308" s="585"/>
      <c r="H308" s="585"/>
      <c r="I308" s="585"/>
      <c r="J308" s="585"/>
      <c r="K308" s="585"/>
      <c r="L308" s="585"/>
      <c r="M308" s="189"/>
      <c r="N308" s="190"/>
    </row>
    <row r="309" spans="1:39" hidden="1">
      <c r="A309" s="10"/>
      <c r="B309" s="19"/>
      <c r="C309" s="589" t="s">
        <v>263</v>
      </c>
      <c r="D309" s="590"/>
      <c r="E309" s="590"/>
      <c r="F309" s="590"/>
      <c r="G309" s="590"/>
      <c r="H309" s="590"/>
      <c r="I309" s="590"/>
      <c r="J309" s="590"/>
      <c r="K309" s="590"/>
      <c r="L309" s="590"/>
      <c r="M309" s="591"/>
      <c r="N309" s="35"/>
    </row>
    <row r="310" spans="1:39" s="18" customFormat="1" ht="84" customHeight="1">
      <c r="A310" s="12"/>
      <c r="B310" s="54"/>
      <c r="C310" s="478" t="s">
        <v>695</v>
      </c>
      <c r="D310" s="13" t="s">
        <v>696</v>
      </c>
      <c r="E310" s="16">
        <v>144900</v>
      </c>
      <c r="F310" s="16">
        <v>144900</v>
      </c>
      <c r="G310" s="422"/>
      <c r="H310" s="103"/>
      <c r="I310" s="14" t="s">
        <v>373</v>
      </c>
      <c r="J310" s="15" t="s">
        <v>31</v>
      </c>
      <c r="K310" s="15">
        <v>33</v>
      </c>
      <c r="L310" s="15">
        <v>33</v>
      </c>
      <c r="M310" s="16">
        <v>100</v>
      </c>
      <c r="N310" s="17">
        <v>1</v>
      </c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</row>
    <row r="311" spans="1:39" s="124" customFormat="1" ht="117" customHeight="1">
      <c r="B311" s="74"/>
      <c r="C311" s="81" t="s">
        <v>665</v>
      </c>
      <c r="D311" s="517" t="s">
        <v>696</v>
      </c>
      <c r="E311" s="480">
        <v>6000</v>
      </c>
      <c r="F311" s="480">
        <v>6000</v>
      </c>
      <c r="G311" s="422"/>
      <c r="H311" s="103"/>
      <c r="I311" s="192" t="s">
        <v>374</v>
      </c>
      <c r="J311" s="519" t="s">
        <v>268</v>
      </c>
      <c r="K311" s="519">
        <v>342</v>
      </c>
      <c r="L311" s="519">
        <v>342</v>
      </c>
      <c r="M311" s="519">
        <v>100</v>
      </c>
      <c r="N311" s="520">
        <v>1</v>
      </c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  <c r="AL311" s="133"/>
      <c r="AM311" s="133"/>
    </row>
    <row r="312" spans="1:39" s="124" customFormat="1" ht="86.25" customHeight="1">
      <c r="B312" s="74"/>
      <c r="C312" s="81" t="s">
        <v>697</v>
      </c>
      <c r="D312" s="517" t="s">
        <v>696</v>
      </c>
      <c r="E312" s="480">
        <v>3000</v>
      </c>
      <c r="F312" s="480">
        <v>3000</v>
      </c>
      <c r="G312" s="422"/>
      <c r="H312" s="103"/>
      <c r="I312" s="234" t="s">
        <v>706</v>
      </c>
      <c r="J312" s="82" t="s">
        <v>16</v>
      </c>
      <c r="K312" s="82">
        <v>34.9</v>
      </c>
      <c r="L312" s="82">
        <v>34.9</v>
      </c>
      <c r="M312" s="82">
        <v>100</v>
      </c>
      <c r="N312" s="516">
        <v>1</v>
      </c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  <c r="AF312" s="133"/>
      <c r="AG312" s="133"/>
      <c r="AH312" s="133"/>
      <c r="AI312" s="133"/>
      <c r="AJ312" s="133"/>
      <c r="AK312" s="133"/>
      <c r="AL312" s="133"/>
      <c r="AM312" s="133"/>
    </row>
    <row r="313" spans="1:39" s="124" customFormat="1" ht="74.25" customHeight="1">
      <c r="B313" s="74"/>
      <c r="C313" s="81" t="s">
        <v>569</v>
      </c>
      <c r="D313" s="517" t="s">
        <v>698</v>
      </c>
      <c r="E313" s="480">
        <v>954200</v>
      </c>
      <c r="F313" s="480">
        <v>954200</v>
      </c>
      <c r="G313" s="103"/>
      <c r="H313" s="103"/>
      <c r="I313" s="234"/>
      <c r="J313" s="82"/>
      <c r="K313" s="82"/>
      <c r="L313" s="82"/>
      <c r="M313" s="82"/>
      <c r="N313" s="516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  <c r="AG313" s="133"/>
      <c r="AH313" s="133"/>
      <c r="AI313" s="133"/>
      <c r="AJ313" s="133"/>
      <c r="AK313" s="133"/>
      <c r="AL313" s="133"/>
      <c r="AM313" s="133"/>
    </row>
    <row r="314" spans="1:39" s="124" customFormat="1" ht="84.75" customHeight="1">
      <c r="B314" s="74"/>
      <c r="C314" s="81" t="s">
        <v>699</v>
      </c>
      <c r="D314" s="517" t="s">
        <v>570</v>
      </c>
      <c r="E314" s="480">
        <v>283922</v>
      </c>
      <c r="F314" s="480">
        <v>255909.4</v>
      </c>
      <c r="G314" s="103"/>
      <c r="H314" s="103"/>
      <c r="I314" s="234"/>
      <c r="J314" s="268"/>
      <c r="K314" s="268"/>
      <c r="L314" s="268"/>
      <c r="M314" s="82"/>
      <c r="N314" s="516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  <c r="AF314" s="133"/>
      <c r="AG314" s="133"/>
      <c r="AH314" s="133"/>
      <c r="AI314" s="133"/>
      <c r="AJ314" s="133"/>
      <c r="AK314" s="133"/>
      <c r="AL314" s="133"/>
      <c r="AM314" s="133"/>
    </row>
    <row r="315" spans="1:39" s="124" customFormat="1" ht="84.75" customHeight="1">
      <c r="B315" s="74"/>
      <c r="C315" s="81" t="s">
        <v>700</v>
      </c>
      <c r="D315" s="517" t="s">
        <v>701</v>
      </c>
      <c r="E315" s="480">
        <v>2910878</v>
      </c>
      <c r="F315" s="480">
        <v>2754666</v>
      </c>
      <c r="G315" s="103"/>
      <c r="H315" s="103"/>
      <c r="I315" s="234"/>
      <c r="J315" s="268"/>
      <c r="K315" s="268"/>
      <c r="L315" s="268"/>
      <c r="M315" s="82"/>
      <c r="N315" s="516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  <c r="AF315" s="133"/>
      <c r="AG315" s="133"/>
      <c r="AH315" s="133"/>
      <c r="AI315" s="133"/>
      <c r="AJ315" s="133"/>
      <c r="AK315" s="133"/>
      <c r="AL315" s="133"/>
      <c r="AM315" s="133"/>
    </row>
    <row r="316" spans="1:39" s="124" customFormat="1" ht="84.75" customHeight="1">
      <c r="B316" s="74"/>
      <c r="C316" s="81" t="s">
        <v>702</v>
      </c>
      <c r="D316" s="517" t="s">
        <v>703</v>
      </c>
      <c r="E316" s="480">
        <v>3432000</v>
      </c>
      <c r="F316" s="480">
        <v>3432000</v>
      </c>
      <c r="G316" s="103"/>
      <c r="H316" s="103"/>
      <c r="I316" s="234"/>
      <c r="J316" s="268"/>
      <c r="K316" s="268"/>
      <c r="L316" s="268"/>
      <c r="M316" s="82"/>
      <c r="N316" s="516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  <c r="AF316" s="133"/>
      <c r="AG316" s="133"/>
      <c r="AH316" s="133"/>
      <c r="AI316" s="133"/>
      <c r="AJ316" s="133"/>
      <c r="AK316" s="133"/>
      <c r="AL316" s="133"/>
      <c r="AM316" s="133"/>
    </row>
    <row r="317" spans="1:39" s="195" customFormat="1" ht="27.75" customHeight="1">
      <c r="B317" s="120"/>
      <c r="C317" s="430" t="s">
        <v>28</v>
      </c>
      <c r="D317" s="117"/>
      <c r="E317" s="518">
        <f>E316+E315+E314+E313+E312+E311+E310</f>
        <v>7734900</v>
      </c>
      <c r="F317" s="518">
        <f>F316+F315+F314+F313+F312+F311+F310</f>
        <v>7550675.4000000004</v>
      </c>
      <c r="G317" s="140">
        <f>F317/E317*100</f>
        <v>97.618267850909518</v>
      </c>
      <c r="H317" s="140"/>
      <c r="I317" s="196"/>
      <c r="J317" s="170"/>
      <c r="K317" s="170"/>
      <c r="L317" s="170"/>
      <c r="M317" s="139"/>
      <c r="N317" s="79">
        <v>1</v>
      </c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</row>
    <row r="318" spans="1:39" ht="18.75">
      <c r="A318" s="10"/>
      <c r="B318" s="193"/>
      <c r="C318" s="650" t="s">
        <v>375</v>
      </c>
      <c r="D318" s="651"/>
      <c r="E318" s="651"/>
      <c r="F318" s="651"/>
      <c r="G318" s="651"/>
      <c r="H318" s="651"/>
      <c r="I318" s="651"/>
      <c r="J318" s="651"/>
      <c r="K318" s="651"/>
      <c r="L318" s="651"/>
      <c r="M318" s="651"/>
      <c r="N318" s="194"/>
    </row>
    <row r="319" spans="1:39" ht="22.5" customHeight="1">
      <c r="A319" s="10"/>
      <c r="B319" s="19"/>
      <c r="C319" s="589" t="s">
        <v>376</v>
      </c>
      <c r="D319" s="590"/>
      <c r="E319" s="590"/>
      <c r="F319" s="590"/>
      <c r="G319" s="590"/>
      <c r="H319" s="590"/>
      <c r="I319" s="590"/>
      <c r="J319" s="590"/>
      <c r="K319" s="590"/>
      <c r="L319" s="590"/>
      <c r="M319" s="591"/>
      <c r="N319" s="35"/>
    </row>
    <row r="320" spans="1:39" ht="21" customHeight="1">
      <c r="A320" s="10"/>
      <c r="B320" s="19"/>
      <c r="C320" s="589" t="s">
        <v>377</v>
      </c>
      <c r="D320" s="590"/>
      <c r="E320" s="590"/>
      <c r="F320" s="590"/>
      <c r="G320" s="590"/>
      <c r="H320" s="590"/>
      <c r="I320" s="590"/>
      <c r="J320" s="590"/>
      <c r="K320" s="590"/>
      <c r="L320" s="590"/>
      <c r="M320" s="591"/>
      <c r="N320" s="35"/>
    </row>
    <row r="321" spans="1:39" ht="25.5" customHeight="1">
      <c r="A321" s="10"/>
      <c r="B321" s="19"/>
      <c r="C321" s="598" t="s">
        <v>378</v>
      </c>
      <c r="D321" s="599"/>
      <c r="E321" s="599"/>
      <c r="F321" s="599"/>
      <c r="G321" s="599"/>
      <c r="H321" s="599"/>
      <c r="I321" s="599"/>
      <c r="J321" s="599"/>
      <c r="K321" s="599"/>
      <c r="L321" s="599"/>
      <c r="M321" s="599"/>
      <c r="N321" s="600"/>
    </row>
    <row r="322" spans="1:39">
      <c r="A322" s="10"/>
      <c r="B322" s="54"/>
      <c r="C322" s="598" t="s">
        <v>379</v>
      </c>
      <c r="D322" s="599"/>
      <c r="E322" s="599"/>
      <c r="F322" s="599"/>
      <c r="G322" s="599"/>
      <c r="H322" s="599"/>
      <c r="I322" s="599"/>
      <c r="J322" s="599"/>
      <c r="K322" s="599"/>
      <c r="L322" s="599"/>
      <c r="M322" s="599"/>
      <c r="N322" s="600"/>
    </row>
    <row r="323" spans="1:39" ht="74.25" customHeight="1">
      <c r="A323" s="10"/>
      <c r="B323" s="173"/>
      <c r="C323" s="174" t="s">
        <v>585</v>
      </c>
      <c r="D323" s="429" t="s">
        <v>586</v>
      </c>
      <c r="E323" s="176">
        <v>520000</v>
      </c>
      <c r="F323" s="176">
        <v>520000</v>
      </c>
      <c r="G323" s="177"/>
      <c r="H323" s="177"/>
      <c r="I323" s="91" t="s">
        <v>587</v>
      </c>
      <c r="J323" s="175" t="s">
        <v>268</v>
      </c>
      <c r="K323" s="175">
        <v>6</v>
      </c>
      <c r="L323" s="175">
        <v>5</v>
      </c>
      <c r="M323" s="176">
        <v>83.3</v>
      </c>
      <c r="N323" s="205">
        <v>0.83</v>
      </c>
    </row>
    <row r="324" spans="1:39" s="78" customFormat="1" ht="81" customHeight="1">
      <c r="A324" s="88"/>
      <c r="B324" s="19"/>
      <c r="C324" s="77" t="s">
        <v>569</v>
      </c>
      <c r="D324" s="431">
        <v>31</v>
      </c>
      <c r="E324" s="433">
        <v>3655000</v>
      </c>
      <c r="F324" s="433">
        <v>3655000</v>
      </c>
      <c r="G324" s="318"/>
      <c r="H324" s="318"/>
      <c r="I324" s="14" t="s">
        <v>380</v>
      </c>
      <c r="J324" s="15" t="s">
        <v>268</v>
      </c>
      <c r="K324" s="15">
        <v>105</v>
      </c>
      <c r="L324" s="15">
        <v>105</v>
      </c>
      <c r="M324" s="16">
        <v>100</v>
      </c>
      <c r="N324" s="157">
        <v>1</v>
      </c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4"/>
      <c r="AK324" s="244"/>
      <c r="AL324" s="244"/>
      <c r="AM324" s="244"/>
    </row>
    <row r="325" spans="1:39" s="244" customFormat="1" ht="89.25" customHeight="1">
      <c r="A325" s="434"/>
      <c r="B325" s="182"/>
      <c r="C325" s="435" t="s">
        <v>704</v>
      </c>
      <c r="D325" s="436">
        <v>30</v>
      </c>
      <c r="E325" s="437">
        <v>290700</v>
      </c>
      <c r="F325" s="437">
        <v>290700</v>
      </c>
      <c r="G325" s="438"/>
      <c r="H325" s="438"/>
      <c r="I325" s="84" t="s">
        <v>588</v>
      </c>
      <c r="J325" s="86" t="s">
        <v>268</v>
      </c>
      <c r="K325" s="86">
        <v>239</v>
      </c>
      <c r="L325" s="86">
        <v>362</v>
      </c>
      <c r="M325" s="85">
        <f>L325/K325*100</f>
        <v>151.46443514644352</v>
      </c>
      <c r="N325" s="439">
        <v>1</v>
      </c>
    </row>
    <row r="326" spans="1:39" s="244" customFormat="1" ht="89.25" customHeight="1">
      <c r="A326" s="434"/>
      <c r="B326" s="182"/>
      <c r="C326" s="435" t="s">
        <v>705</v>
      </c>
      <c r="D326" s="436">
        <v>30</v>
      </c>
      <c r="E326" s="437">
        <v>323100</v>
      </c>
      <c r="F326" s="437">
        <v>323100</v>
      </c>
      <c r="G326" s="438"/>
      <c r="H326" s="438"/>
      <c r="I326" s="84"/>
      <c r="J326" s="86"/>
      <c r="K326" s="86"/>
      <c r="L326" s="86"/>
      <c r="M326" s="85"/>
      <c r="N326" s="439"/>
    </row>
    <row r="327" spans="1:39" s="166" customFormat="1" ht="30.75" customHeight="1">
      <c r="B327" s="197"/>
      <c r="C327" s="198" t="s">
        <v>32</v>
      </c>
      <c r="D327" s="199"/>
      <c r="E327" s="200">
        <f>E326+E325+E324+E323</f>
        <v>4788800</v>
      </c>
      <c r="F327" s="200">
        <f>F326+F325+F324+F323</f>
        <v>4788800</v>
      </c>
      <c r="G327" s="200">
        <v>100</v>
      </c>
      <c r="H327" s="200"/>
      <c r="I327" s="198"/>
      <c r="J327" s="201"/>
      <c r="K327" s="201"/>
      <c r="L327" s="201"/>
      <c r="M327" s="202"/>
      <c r="N327" s="203">
        <v>0.89</v>
      </c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</row>
    <row r="328" spans="1:39" s="124" customFormat="1" ht="21" customHeight="1">
      <c r="B328" s="206"/>
      <c r="C328" s="315" t="s">
        <v>382</v>
      </c>
      <c r="D328" s="220"/>
      <c r="E328" s="557">
        <f>E327+E317</f>
        <v>12523700</v>
      </c>
      <c r="F328" s="557">
        <f>F327+F317</f>
        <v>12339475.4</v>
      </c>
      <c r="G328" s="105">
        <f>F328/E328*100</f>
        <v>98.528992230730537</v>
      </c>
      <c r="H328" s="215">
        <v>0.98</v>
      </c>
      <c r="I328" s="682" t="s">
        <v>363</v>
      </c>
      <c r="J328" s="682"/>
      <c r="K328" s="682"/>
      <c r="L328" s="682"/>
      <c r="M328" s="207"/>
      <c r="N328" s="219">
        <v>0.89</v>
      </c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  <c r="AH328" s="133"/>
      <c r="AI328" s="133"/>
      <c r="AJ328" s="133"/>
      <c r="AK328" s="133"/>
      <c r="AL328" s="133"/>
      <c r="AM328" s="133"/>
    </row>
    <row r="329" spans="1:39" s="184" customFormat="1" ht="28.5" customHeight="1">
      <c r="B329" s="208"/>
      <c r="C329" s="580" t="s">
        <v>383</v>
      </c>
      <c r="D329" s="581"/>
      <c r="E329" s="581"/>
      <c r="F329" s="581"/>
      <c r="G329" s="581"/>
      <c r="H329" s="581"/>
      <c r="I329" s="581"/>
      <c r="J329" s="581"/>
      <c r="K329" s="581"/>
      <c r="L329" s="581"/>
      <c r="M329" s="581"/>
      <c r="N329" s="582"/>
      <c r="O329" s="256"/>
      <c r="P329" s="256"/>
      <c r="Q329" s="256"/>
      <c r="R329" s="256"/>
      <c r="S329" s="256"/>
      <c r="T329" s="256"/>
      <c r="U329" s="256"/>
      <c r="V329" s="256"/>
      <c r="W329" s="256"/>
      <c r="X329" s="256"/>
      <c r="Y329" s="256"/>
      <c r="Z329" s="256"/>
      <c r="AA329" s="256"/>
      <c r="AB329" s="256"/>
      <c r="AC329" s="256"/>
      <c r="AD329" s="256"/>
      <c r="AE329" s="256"/>
      <c r="AF329" s="256"/>
      <c r="AG329" s="256"/>
      <c r="AH329" s="256"/>
      <c r="AI329" s="256"/>
      <c r="AJ329" s="256"/>
      <c r="AK329" s="256"/>
      <c r="AL329" s="256"/>
      <c r="AM329" s="256"/>
    </row>
    <row r="330" spans="1:39" s="221" customFormat="1" ht="55.5" customHeight="1">
      <c r="B330" s="222" t="s">
        <v>384</v>
      </c>
      <c r="C330" s="690" t="s">
        <v>385</v>
      </c>
      <c r="D330" s="691"/>
      <c r="E330" s="691"/>
      <c r="F330" s="691"/>
      <c r="G330" s="691"/>
      <c r="H330" s="691"/>
      <c r="I330" s="691"/>
      <c r="J330" s="691"/>
      <c r="K330" s="691"/>
      <c r="L330" s="691"/>
      <c r="M330" s="691"/>
      <c r="N330" s="692"/>
      <c r="O330" s="257"/>
      <c r="P330" s="257"/>
      <c r="Q330" s="257"/>
      <c r="R330" s="257"/>
      <c r="S330" s="257"/>
      <c r="T330" s="257"/>
      <c r="U330" s="257"/>
      <c r="V330" s="257"/>
      <c r="W330" s="257"/>
      <c r="X330" s="257"/>
      <c r="Y330" s="257"/>
      <c r="Z330" s="257"/>
      <c r="AA330" s="257"/>
      <c r="AB330" s="257"/>
      <c r="AC330" s="257"/>
      <c r="AD330" s="257"/>
      <c r="AE330" s="257"/>
      <c r="AF330" s="257"/>
      <c r="AG330" s="257"/>
      <c r="AH330" s="257"/>
      <c r="AI330" s="257"/>
      <c r="AJ330" s="257"/>
      <c r="AK330" s="257"/>
      <c r="AL330" s="257"/>
      <c r="AM330" s="257"/>
    </row>
    <row r="331" spans="1:39" s="225" customFormat="1" ht="27.75" customHeight="1">
      <c r="B331" s="226"/>
      <c r="C331" s="567" t="s">
        <v>386</v>
      </c>
      <c r="D331" s="568"/>
      <c r="E331" s="568"/>
      <c r="F331" s="568"/>
      <c r="G331" s="568"/>
      <c r="H331" s="568"/>
      <c r="I331" s="568"/>
      <c r="J331" s="568"/>
      <c r="K331" s="568"/>
      <c r="L331" s="568"/>
      <c r="M331" s="568"/>
      <c r="N331" s="569"/>
      <c r="O331" s="258"/>
      <c r="P331" s="258"/>
      <c r="Q331" s="258"/>
      <c r="R331" s="258"/>
      <c r="S331" s="258"/>
      <c r="T331" s="258"/>
      <c r="U331" s="258"/>
      <c r="V331" s="258"/>
      <c r="W331" s="258"/>
      <c r="X331" s="258"/>
      <c r="Y331" s="258"/>
      <c r="Z331" s="258"/>
      <c r="AA331" s="258"/>
      <c r="AB331" s="258"/>
      <c r="AC331" s="258"/>
      <c r="AD331" s="258"/>
      <c r="AE331" s="258"/>
      <c r="AF331" s="258"/>
      <c r="AG331" s="258"/>
      <c r="AH331" s="258"/>
      <c r="AI331" s="258"/>
      <c r="AJ331" s="258"/>
      <c r="AK331" s="258"/>
      <c r="AL331" s="258"/>
      <c r="AM331" s="258"/>
    </row>
    <row r="332" spans="1:39" s="225" customFormat="1" ht="22.5" customHeight="1">
      <c r="B332" s="226"/>
      <c r="C332" s="567" t="s">
        <v>387</v>
      </c>
      <c r="D332" s="568"/>
      <c r="E332" s="568"/>
      <c r="F332" s="568"/>
      <c r="G332" s="568"/>
      <c r="H332" s="568"/>
      <c r="I332" s="568"/>
      <c r="J332" s="568"/>
      <c r="K332" s="568"/>
      <c r="L332" s="568"/>
      <c r="M332" s="568"/>
      <c r="N332" s="569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8"/>
      <c r="AA332" s="258"/>
      <c r="AB332" s="258"/>
      <c r="AC332" s="258"/>
      <c r="AD332" s="258"/>
      <c r="AE332" s="258"/>
      <c r="AF332" s="258"/>
      <c r="AG332" s="258"/>
      <c r="AH332" s="258"/>
      <c r="AI332" s="258"/>
      <c r="AJ332" s="258"/>
      <c r="AK332" s="258"/>
      <c r="AL332" s="258"/>
      <c r="AM332" s="258"/>
    </row>
    <row r="333" spans="1:39" s="225" customFormat="1" ht="22.5" customHeight="1">
      <c r="B333" s="226"/>
      <c r="C333" s="577" t="s">
        <v>388</v>
      </c>
      <c r="D333" s="578"/>
      <c r="E333" s="578"/>
      <c r="F333" s="578"/>
      <c r="G333" s="578"/>
      <c r="H333" s="578"/>
      <c r="I333" s="578"/>
      <c r="J333" s="578"/>
      <c r="K333" s="578"/>
      <c r="L333" s="578"/>
      <c r="M333" s="578"/>
      <c r="N333" s="579"/>
      <c r="O333" s="258"/>
      <c r="P333" s="258"/>
      <c r="Q333" s="258"/>
      <c r="R333" s="258"/>
      <c r="S333" s="258"/>
      <c r="T333" s="258"/>
      <c r="U333" s="258"/>
      <c r="V333" s="258"/>
      <c r="W333" s="258"/>
      <c r="X333" s="258"/>
      <c r="Y333" s="258"/>
      <c r="Z333" s="258"/>
      <c r="AA333" s="258"/>
      <c r="AB333" s="258"/>
      <c r="AC333" s="258"/>
      <c r="AD333" s="258"/>
      <c r="AE333" s="258"/>
      <c r="AF333" s="258"/>
      <c r="AG333" s="258"/>
      <c r="AH333" s="258"/>
      <c r="AI333" s="258"/>
      <c r="AJ333" s="258"/>
      <c r="AK333" s="258"/>
      <c r="AL333" s="258"/>
      <c r="AM333" s="258"/>
    </row>
    <row r="334" spans="1:39" s="225" customFormat="1" ht="36" customHeight="1">
      <c r="B334" s="226"/>
      <c r="C334" s="567" t="s">
        <v>389</v>
      </c>
      <c r="D334" s="568"/>
      <c r="E334" s="568"/>
      <c r="F334" s="568"/>
      <c r="G334" s="568"/>
      <c r="H334" s="568"/>
      <c r="I334" s="568"/>
      <c r="J334" s="568"/>
      <c r="K334" s="568"/>
      <c r="L334" s="568"/>
      <c r="M334" s="568"/>
      <c r="N334" s="569"/>
      <c r="O334" s="258"/>
      <c r="P334" s="258"/>
      <c r="Q334" s="258"/>
      <c r="R334" s="258"/>
      <c r="S334" s="258"/>
      <c r="T334" s="258"/>
      <c r="U334" s="258"/>
      <c r="V334" s="258"/>
      <c r="W334" s="258"/>
      <c r="X334" s="258"/>
      <c r="Y334" s="258"/>
      <c r="Z334" s="258"/>
      <c r="AA334" s="258"/>
      <c r="AB334" s="258"/>
      <c r="AC334" s="258"/>
      <c r="AD334" s="258"/>
      <c r="AE334" s="258"/>
      <c r="AF334" s="258"/>
      <c r="AG334" s="258"/>
      <c r="AH334" s="258"/>
      <c r="AI334" s="258"/>
      <c r="AJ334" s="258"/>
      <c r="AK334" s="258"/>
      <c r="AL334" s="258"/>
      <c r="AM334" s="258"/>
    </row>
    <row r="335" spans="1:39" s="225" customFormat="1" ht="22.5" customHeight="1">
      <c r="B335" s="226"/>
      <c r="C335" s="567" t="s">
        <v>390</v>
      </c>
      <c r="D335" s="568"/>
      <c r="E335" s="568"/>
      <c r="F335" s="568"/>
      <c r="G335" s="568"/>
      <c r="H335" s="568"/>
      <c r="I335" s="568"/>
      <c r="J335" s="568"/>
      <c r="K335" s="568"/>
      <c r="L335" s="568"/>
      <c r="M335" s="568"/>
      <c r="N335" s="569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  <c r="Y335" s="258"/>
      <c r="Z335" s="258"/>
      <c r="AA335" s="258"/>
      <c r="AB335" s="258"/>
      <c r="AC335" s="258"/>
      <c r="AD335" s="258"/>
      <c r="AE335" s="258"/>
      <c r="AF335" s="258"/>
      <c r="AG335" s="258"/>
      <c r="AH335" s="258"/>
      <c r="AI335" s="258"/>
      <c r="AJ335" s="258"/>
      <c r="AK335" s="258"/>
      <c r="AL335" s="258"/>
      <c r="AM335" s="258"/>
    </row>
    <row r="336" spans="1:39" s="225" customFormat="1" ht="22.5" customHeight="1">
      <c r="B336" s="226"/>
      <c r="C336" s="567" t="s">
        <v>391</v>
      </c>
      <c r="D336" s="568"/>
      <c r="E336" s="568"/>
      <c r="F336" s="568"/>
      <c r="G336" s="568"/>
      <c r="H336" s="568"/>
      <c r="I336" s="568"/>
      <c r="J336" s="568"/>
      <c r="K336" s="568"/>
      <c r="L336" s="568"/>
      <c r="M336" s="568"/>
      <c r="N336" s="569"/>
      <c r="O336" s="258"/>
      <c r="P336" s="258"/>
      <c r="Q336" s="258"/>
      <c r="R336" s="258"/>
      <c r="S336" s="258"/>
      <c r="T336" s="258"/>
      <c r="U336" s="258"/>
      <c r="V336" s="258"/>
      <c r="W336" s="258"/>
      <c r="X336" s="258"/>
      <c r="Y336" s="258"/>
      <c r="Z336" s="258"/>
      <c r="AA336" s="258"/>
      <c r="AB336" s="258"/>
      <c r="AC336" s="258"/>
      <c r="AD336" s="258"/>
      <c r="AE336" s="258"/>
      <c r="AF336" s="258"/>
      <c r="AG336" s="258"/>
      <c r="AH336" s="258"/>
      <c r="AI336" s="258"/>
      <c r="AJ336" s="258"/>
      <c r="AK336" s="258"/>
      <c r="AL336" s="258"/>
      <c r="AM336" s="258"/>
    </row>
    <row r="337" spans="1:39" ht="32.25" customHeight="1">
      <c r="A337" s="10"/>
      <c r="B337" s="75"/>
      <c r="C337" s="559" t="s">
        <v>392</v>
      </c>
      <c r="D337" s="560"/>
      <c r="E337" s="560"/>
      <c r="F337" s="560"/>
      <c r="G337" s="560"/>
      <c r="H337" s="560"/>
      <c r="I337" s="560"/>
      <c r="J337" s="560"/>
      <c r="K337" s="560"/>
      <c r="L337" s="560"/>
      <c r="M337" s="560"/>
      <c r="N337" s="76"/>
    </row>
    <row r="338" spans="1:39" ht="24" customHeight="1">
      <c r="A338" s="10"/>
      <c r="B338" s="19"/>
      <c r="C338" s="589" t="s">
        <v>393</v>
      </c>
      <c r="D338" s="590"/>
      <c r="E338" s="590"/>
      <c r="F338" s="590"/>
      <c r="G338" s="590"/>
      <c r="H338" s="590"/>
      <c r="I338" s="590"/>
      <c r="J338" s="590"/>
      <c r="K338" s="590"/>
      <c r="L338" s="590"/>
      <c r="M338" s="590"/>
      <c r="N338" s="591"/>
    </row>
    <row r="339" spans="1:39" ht="24.75" customHeight="1">
      <c r="A339" s="10"/>
      <c r="B339" s="19"/>
      <c r="C339" s="589" t="s">
        <v>394</v>
      </c>
      <c r="D339" s="590"/>
      <c r="E339" s="590"/>
      <c r="F339" s="590"/>
      <c r="G339" s="590"/>
      <c r="H339" s="590"/>
      <c r="I339" s="590"/>
      <c r="J339" s="590"/>
      <c r="K339" s="590"/>
      <c r="L339" s="590"/>
      <c r="M339" s="590"/>
      <c r="N339" s="591"/>
    </row>
    <row r="340" spans="1:39" ht="35.25" customHeight="1">
      <c r="A340" s="10"/>
      <c r="B340" s="19"/>
      <c r="C340" s="589" t="s">
        <v>395</v>
      </c>
      <c r="D340" s="590"/>
      <c r="E340" s="590"/>
      <c r="F340" s="590"/>
      <c r="G340" s="590"/>
      <c r="H340" s="590"/>
      <c r="I340" s="590"/>
      <c r="J340" s="590"/>
      <c r="K340" s="590"/>
      <c r="L340" s="590"/>
      <c r="M340" s="590"/>
      <c r="N340" s="591"/>
    </row>
    <row r="341" spans="1:39" ht="25.5" customHeight="1">
      <c r="A341" s="10"/>
      <c r="B341" s="19"/>
      <c r="C341" s="589" t="s">
        <v>396</v>
      </c>
      <c r="D341" s="590"/>
      <c r="E341" s="590"/>
      <c r="F341" s="590"/>
      <c r="G341" s="590"/>
      <c r="H341" s="590"/>
      <c r="I341" s="590"/>
      <c r="J341" s="590"/>
      <c r="K341" s="590"/>
      <c r="L341" s="590"/>
      <c r="M341" s="590"/>
      <c r="N341" s="591"/>
    </row>
    <row r="342" spans="1:39" ht="24.75" customHeight="1">
      <c r="A342" s="10"/>
      <c r="B342" s="19"/>
      <c r="C342" s="589" t="s">
        <v>397</v>
      </c>
      <c r="D342" s="590"/>
      <c r="E342" s="590"/>
      <c r="F342" s="590"/>
      <c r="G342" s="590"/>
      <c r="H342" s="590"/>
      <c r="I342" s="590"/>
      <c r="J342" s="590"/>
      <c r="K342" s="590"/>
      <c r="L342" s="590"/>
      <c r="M342" s="590"/>
      <c r="N342" s="591"/>
    </row>
    <row r="343" spans="1:39" ht="24" customHeight="1">
      <c r="A343" s="10"/>
      <c r="B343" s="19"/>
      <c r="C343" s="589" t="s">
        <v>398</v>
      </c>
      <c r="D343" s="590"/>
      <c r="E343" s="590"/>
      <c r="F343" s="590"/>
      <c r="G343" s="590"/>
      <c r="H343" s="590"/>
      <c r="I343" s="590"/>
      <c r="J343" s="590"/>
      <c r="K343" s="590"/>
      <c r="L343" s="590"/>
      <c r="M343" s="590"/>
      <c r="N343" s="591"/>
    </row>
    <row r="344" spans="1:39" ht="57.75" customHeight="1">
      <c r="A344" s="10"/>
      <c r="B344" s="19"/>
      <c r="C344" s="77" t="s">
        <v>577</v>
      </c>
      <c r="D344" s="431">
        <v>10</v>
      </c>
      <c r="E344" s="455">
        <v>400800</v>
      </c>
      <c r="F344" s="455">
        <v>400800</v>
      </c>
      <c r="G344" s="113"/>
      <c r="H344" s="113"/>
      <c r="I344" s="14" t="s">
        <v>399</v>
      </c>
      <c r="J344" s="15" t="s">
        <v>403</v>
      </c>
      <c r="K344" s="15">
        <v>18</v>
      </c>
      <c r="L344" s="15">
        <v>18</v>
      </c>
      <c r="M344" s="16">
        <v>100</v>
      </c>
      <c r="N344" s="277">
        <v>1</v>
      </c>
    </row>
    <row r="345" spans="1:39" ht="73.5" customHeight="1">
      <c r="A345" s="10"/>
      <c r="B345" s="54"/>
      <c r="C345" s="483" t="s">
        <v>708</v>
      </c>
      <c r="D345" s="417">
        <v>10</v>
      </c>
      <c r="E345" s="482">
        <v>23900</v>
      </c>
      <c r="F345" s="482">
        <v>23900</v>
      </c>
      <c r="G345" s="223"/>
      <c r="H345" s="103"/>
      <c r="I345" s="14" t="s">
        <v>402</v>
      </c>
      <c r="J345" s="15" t="s">
        <v>404</v>
      </c>
      <c r="K345" s="15">
        <v>1</v>
      </c>
      <c r="L345" s="15">
        <v>1</v>
      </c>
      <c r="M345" s="16">
        <v>100</v>
      </c>
      <c r="N345" s="17">
        <v>1</v>
      </c>
    </row>
    <row r="346" spans="1:39" ht="53.25" customHeight="1">
      <c r="A346" s="10"/>
      <c r="B346" s="54"/>
      <c r="C346" s="14" t="s">
        <v>584</v>
      </c>
      <c r="D346" s="13" t="s">
        <v>570</v>
      </c>
      <c r="E346" s="482">
        <v>2898000</v>
      </c>
      <c r="F346" s="482">
        <v>2848513.22</v>
      </c>
      <c r="G346" s="223"/>
      <c r="H346" s="103"/>
      <c r="I346" s="14" t="s">
        <v>400</v>
      </c>
      <c r="J346" s="15" t="s">
        <v>16</v>
      </c>
      <c r="K346" s="15">
        <v>100</v>
      </c>
      <c r="L346" s="15">
        <v>100</v>
      </c>
      <c r="M346" s="16">
        <v>100</v>
      </c>
      <c r="N346" s="17">
        <v>1</v>
      </c>
    </row>
    <row r="347" spans="1:39" ht="51" customHeight="1">
      <c r="A347" s="10"/>
      <c r="B347" s="54"/>
      <c r="C347" s="483" t="s">
        <v>707</v>
      </c>
      <c r="D347" s="13" t="s">
        <v>570</v>
      </c>
      <c r="E347" s="482">
        <v>10100</v>
      </c>
      <c r="F347" s="482">
        <v>0</v>
      </c>
      <c r="G347" s="223"/>
      <c r="H347" s="103"/>
      <c r="I347" s="14" t="s">
        <v>401</v>
      </c>
      <c r="J347" s="15" t="s">
        <v>405</v>
      </c>
      <c r="K347" s="15">
        <v>1</v>
      </c>
      <c r="L347" s="15">
        <v>1</v>
      </c>
      <c r="M347" s="16">
        <v>100</v>
      </c>
      <c r="N347" s="17">
        <v>1</v>
      </c>
    </row>
    <row r="348" spans="1:39" ht="51" customHeight="1">
      <c r="A348" s="10"/>
      <c r="B348" s="54"/>
      <c r="C348" s="483" t="s">
        <v>709</v>
      </c>
      <c r="D348" s="13" t="s">
        <v>570</v>
      </c>
      <c r="E348" s="482">
        <v>24000</v>
      </c>
      <c r="F348" s="482">
        <v>24000</v>
      </c>
      <c r="G348" s="223"/>
      <c r="H348" s="103"/>
      <c r="I348" s="483"/>
      <c r="J348" s="15"/>
      <c r="K348" s="15"/>
      <c r="L348" s="15"/>
      <c r="M348" s="16"/>
      <c r="N348" s="17"/>
    </row>
    <row r="349" spans="1:39" ht="51" customHeight="1">
      <c r="A349" s="10"/>
      <c r="B349" s="54"/>
      <c r="C349" s="14" t="s">
        <v>590</v>
      </c>
      <c r="D349" s="13" t="s">
        <v>576</v>
      </c>
      <c r="E349" s="482">
        <v>346953</v>
      </c>
      <c r="F349" s="482">
        <v>346953</v>
      </c>
      <c r="G349" s="223"/>
      <c r="H349" s="103"/>
      <c r="I349" s="14"/>
      <c r="J349" s="15"/>
      <c r="K349" s="15"/>
      <c r="L349" s="15"/>
      <c r="M349" s="16"/>
      <c r="N349" s="17"/>
    </row>
    <row r="350" spans="1:39" s="166" customFormat="1" ht="28.5" customHeight="1">
      <c r="B350" s="128"/>
      <c r="C350" s="116" t="s">
        <v>264</v>
      </c>
      <c r="D350" s="117"/>
      <c r="E350" s="518">
        <f>E349+E348+E347+E346+E345+E344</f>
        <v>3703753</v>
      </c>
      <c r="F350" s="518">
        <f>F349+F348+F347+F346+F345+F344</f>
        <v>3644166.22</v>
      </c>
      <c r="G350" s="523">
        <f>F350/E350*100</f>
        <v>98.391178353416123</v>
      </c>
      <c r="H350" s="524">
        <v>0.98</v>
      </c>
      <c r="I350" s="116"/>
      <c r="J350" s="170"/>
      <c r="K350" s="170"/>
      <c r="L350" s="170"/>
      <c r="M350" s="139"/>
      <c r="N350" s="401">
        <v>1</v>
      </c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</row>
    <row r="351" spans="1:39" s="121" customFormat="1" ht="42.75" customHeight="1">
      <c r="B351" s="122"/>
      <c r="C351" s="606" t="s">
        <v>406</v>
      </c>
      <c r="D351" s="607"/>
      <c r="E351" s="607"/>
      <c r="F351" s="607"/>
      <c r="G351" s="607"/>
      <c r="H351" s="607"/>
      <c r="I351" s="607"/>
      <c r="J351" s="607"/>
      <c r="K351" s="607"/>
      <c r="L351" s="607"/>
      <c r="M351" s="607"/>
      <c r="N351" s="60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  <c r="AA351" s="248"/>
      <c r="AB351" s="248"/>
      <c r="AC351" s="248"/>
      <c r="AD351" s="248"/>
      <c r="AE351" s="248"/>
      <c r="AF351" s="248"/>
      <c r="AG351" s="248"/>
      <c r="AH351" s="248"/>
      <c r="AI351" s="248"/>
      <c r="AJ351" s="248"/>
      <c r="AK351" s="248"/>
      <c r="AL351" s="248"/>
      <c r="AM351" s="248"/>
    </row>
    <row r="352" spans="1:39" s="225" customFormat="1" ht="25.5" customHeight="1">
      <c r="B352" s="229"/>
      <c r="C352" s="609" t="s">
        <v>407</v>
      </c>
      <c r="D352" s="610"/>
      <c r="E352" s="610"/>
      <c r="F352" s="610"/>
      <c r="G352" s="610"/>
      <c r="H352" s="610"/>
      <c r="I352" s="610"/>
      <c r="J352" s="610"/>
      <c r="K352" s="610"/>
      <c r="L352" s="610"/>
      <c r="M352" s="610"/>
      <c r="N352" s="611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</row>
    <row r="353" spans="2:39" s="225" customFormat="1" ht="20.25" customHeight="1">
      <c r="B353" s="229"/>
      <c r="C353" s="609" t="s">
        <v>408</v>
      </c>
      <c r="D353" s="610"/>
      <c r="E353" s="610"/>
      <c r="F353" s="610"/>
      <c r="G353" s="610"/>
      <c r="H353" s="610"/>
      <c r="I353" s="610"/>
      <c r="J353" s="610"/>
      <c r="K353" s="610"/>
      <c r="L353" s="610"/>
      <c r="M353" s="610"/>
      <c r="N353" s="611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</row>
    <row r="354" spans="2:39" s="225" customFormat="1" ht="24.75" customHeight="1">
      <c r="B354" s="229"/>
      <c r="C354" s="609" t="s">
        <v>410</v>
      </c>
      <c r="D354" s="610"/>
      <c r="E354" s="610"/>
      <c r="F354" s="610"/>
      <c r="G354" s="610"/>
      <c r="H354" s="610"/>
      <c r="I354" s="610"/>
      <c r="J354" s="610"/>
      <c r="K354" s="610"/>
      <c r="L354" s="610"/>
      <c r="M354" s="610"/>
      <c r="N354" s="611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  <c r="Y354" s="258"/>
      <c r="Z354" s="258"/>
      <c r="AA354" s="258"/>
      <c r="AB354" s="258"/>
      <c r="AC354" s="258"/>
      <c r="AD354" s="258"/>
      <c r="AE354" s="258"/>
      <c r="AF354" s="258"/>
      <c r="AG354" s="258"/>
      <c r="AH354" s="258"/>
      <c r="AI354" s="258"/>
      <c r="AJ354" s="258"/>
      <c r="AK354" s="258"/>
      <c r="AL354" s="258"/>
      <c r="AM354" s="258"/>
    </row>
    <row r="355" spans="2:39" s="225" customFormat="1" ht="19.5" customHeight="1">
      <c r="B355" s="230"/>
      <c r="C355" s="587" t="s">
        <v>409</v>
      </c>
      <c r="D355" s="588"/>
      <c r="E355" s="588"/>
      <c r="F355" s="588"/>
      <c r="G355" s="588"/>
      <c r="H355" s="588"/>
      <c r="I355" s="588"/>
      <c r="J355" s="588"/>
      <c r="K355" s="588"/>
      <c r="L355" s="588"/>
      <c r="M355" s="588"/>
      <c r="N355" s="612"/>
      <c r="O355" s="258"/>
      <c r="P355" s="258"/>
      <c r="Q355" s="258"/>
      <c r="R355" s="258"/>
      <c r="S355" s="258"/>
      <c r="T355" s="258"/>
      <c r="U355" s="258"/>
      <c r="V355" s="258"/>
      <c r="W355" s="258"/>
      <c r="X355" s="258"/>
      <c r="Y355" s="258"/>
      <c r="Z355" s="258"/>
      <c r="AA355" s="258"/>
      <c r="AB355" s="258"/>
      <c r="AC355" s="258"/>
      <c r="AD355" s="258"/>
      <c r="AE355" s="258"/>
      <c r="AF355" s="258"/>
      <c r="AG355" s="258"/>
      <c r="AH355" s="258"/>
      <c r="AI355" s="258"/>
      <c r="AJ355" s="258"/>
      <c r="AK355" s="258"/>
      <c r="AL355" s="258"/>
      <c r="AM355" s="258"/>
    </row>
    <row r="356" spans="2:39" s="231" customFormat="1" ht="90" customHeight="1">
      <c r="B356" s="229"/>
      <c r="C356" s="81" t="s">
        <v>589</v>
      </c>
      <c r="D356" s="441">
        <v>10</v>
      </c>
      <c r="E356" s="271">
        <v>580800</v>
      </c>
      <c r="F356" s="271">
        <v>580800</v>
      </c>
      <c r="G356" s="232"/>
      <c r="H356" s="232"/>
      <c r="I356" s="234" t="s">
        <v>411</v>
      </c>
      <c r="J356" s="243" t="s">
        <v>16</v>
      </c>
      <c r="K356" s="259">
        <v>0.06</v>
      </c>
      <c r="L356" s="259">
        <v>0.06</v>
      </c>
      <c r="M356" s="259">
        <v>100</v>
      </c>
      <c r="N356" s="259">
        <v>1</v>
      </c>
      <c r="O356" s="258"/>
      <c r="P356" s="258"/>
      <c r="Q356" s="258"/>
      <c r="R356" s="258"/>
      <c r="S356" s="258"/>
      <c r="T356" s="258"/>
      <c r="U356" s="258"/>
      <c r="V356" s="258"/>
      <c r="W356" s="258"/>
      <c r="X356" s="258"/>
      <c r="Y356" s="258"/>
      <c r="Z356" s="258"/>
      <c r="AA356" s="258"/>
      <c r="AB356" s="258"/>
      <c r="AC356" s="258"/>
      <c r="AD356" s="258"/>
      <c r="AE356" s="258"/>
      <c r="AF356" s="258"/>
      <c r="AG356" s="258"/>
      <c r="AH356" s="258"/>
      <c r="AI356" s="258"/>
      <c r="AJ356" s="258"/>
      <c r="AK356" s="258"/>
      <c r="AL356" s="258"/>
      <c r="AM356" s="258"/>
    </row>
    <row r="357" spans="2:39" s="231" customFormat="1" ht="83.25" customHeight="1">
      <c r="B357" s="229"/>
      <c r="C357" s="233"/>
      <c r="D357" s="232"/>
      <c r="E357" s="232"/>
      <c r="F357" s="232"/>
      <c r="G357" s="232"/>
      <c r="H357" s="232"/>
      <c r="I357" s="234" t="s">
        <v>412</v>
      </c>
      <c r="J357" s="243" t="s">
        <v>16</v>
      </c>
      <c r="K357" s="259">
        <v>0</v>
      </c>
      <c r="L357" s="259">
        <v>0.35</v>
      </c>
      <c r="M357" s="259">
        <v>100</v>
      </c>
      <c r="N357" s="259">
        <v>1</v>
      </c>
      <c r="O357" s="258"/>
      <c r="P357" s="258"/>
      <c r="Q357" s="258"/>
      <c r="R357" s="258"/>
      <c r="S357" s="258"/>
      <c r="T357" s="258"/>
      <c r="U357" s="258"/>
      <c r="V357" s="258"/>
      <c r="W357" s="258"/>
      <c r="X357" s="258"/>
      <c r="Y357" s="258"/>
      <c r="Z357" s="258"/>
      <c r="AA357" s="258"/>
      <c r="AB357" s="258"/>
      <c r="AC357" s="258"/>
      <c r="AD357" s="258"/>
      <c r="AE357" s="258"/>
      <c r="AF357" s="258"/>
      <c r="AG357" s="258"/>
      <c r="AH357" s="258"/>
      <c r="AI357" s="258"/>
      <c r="AJ357" s="258"/>
      <c r="AK357" s="258"/>
      <c r="AL357" s="258"/>
      <c r="AM357" s="258"/>
    </row>
    <row r="358" spans="2:39" s="231" customFormat="1" ht="73.5" customHeight="1" thickBot="1">
      <c r="B358" s="229"/>
      <c r="C358" s="233"/>
      <c r="D358" s="232"/>
      <c r="E358" s="232"/>
      <c r="F358" s="232"/>
      <c r="G358" s="232"/>
      <c r="H358" s="232"/>
      <c r="I358" s="234" t="s">
        <v>413</v>
      </c>
      <c r="J358" s="243" t="s">
        <v>16</v>
      </c>
      <c r="K358" s="259">
        <v>0</v>
      </c>
      <c r="L358" s="259">
        <v>33</v>
      </c>
      <c r="M358" s="259">
        <v>100</v>
      </c>
      <c r="N358" s="259">
        <v>1</v>
      </c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A358" s="258"/>
      <c r="AB358" s="258"/>
      <c r="AC358" s="258"/>
      <c r="AD358" s="258"/>
      <c r="AE358" s="258"/>
      <c r="AF358" s="258"/>
      <c r="AG358" s="258"/>
      <c r="AH358" s="258"/>
      <c r="AI358" s="258"/>
      <c r="AJ358" s="258"/>
      <c r="AK358" s="258"/>
      <c r="AL358" s="258"/>
      <c r="AM358" s="258"/>
    </row>
    <row r="359" spans="2:39" s="231" customFormat="1" ht="81.75" customHeight="1" thickBot="1">
      <c r="B359" s="229"/>
      <c r="C359" s="233"/>
      <c r="D359" s="232"/>
      <c r="E359" s="232"/>
      <c r="F359" s="232"/>
      <c r="G359" s="232"/>
      <c r="H359" s="232"/>
      <c r="I359" s="235" t="s">
        <v>710</v>
      </c>
      <c r="J359" s="243" t="s">
        <v>16</v>
      </c>
      <c r="K359" s="259">
        <v>67</v>
      </c>
      <c r="L359" s="259">
        <v>67</v>
      </c>
      <c r="M359" s="259">
        <v>100</v>
      </c>
      <c r="N359" s="259">
        <v>1</v>
      </c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A359" s="258"/>
      <c r="AB359" s="258"/>
      <c r="AC359" s="258"/>
      <c r="AD359" s="258"/>
      <c r="AE359" s="258"/>
      <c r="AF359" s="258"/>
      <c r="AG359" s="258"/>
      <c r="AH359" s="258"/>
      <c r="AI359" s="258"/>
      <c r="AJ359" s="258"/>
      <c r="AK359" s="258"/>
      <c r="AL359" s="258"/>
      <c r="AM359" s="258"/>
    </row>
    <row r="360" spans="2:39" s="231" customFormat="1" ht="75.75" customHeight="1">
      <c r="B360" s="229"/>
      <c r="C360" s="233"/>
      <c r="D360" s="232"/>
      <c r="E360" s="232"/>
      <c r="F360" s="232"/>
      <c r="G360" s="232"/>
      <c r="H360" s="232"/>
      <c r="I360" s="236" t="s">
        <v>711</v>
      </c>
      <c r="J360" s="243" t="s">
        <v>16</v>
      </c>
      <c r="K360" s="259">
        <v>85</v>
      </c>
      <c r="L360" s="259">
        <v>85</v>
      </c>
      <c r="M360" s="259">
        <v>100</v>
      </c>
      <c r="N360" s="259">
        <v>1</v>
      </c>
      <c r="O360" s="258"/>
      <c r="P360" s="258"/>
      <c r="Q360" s="258"/>
      <c r="R360" s="258"/>
      <c r="S360" s="258"/>
      <c r="T360" s="258"/>
      <c r="U360" s="258"/>
      <c r="V360" s="258"/>
      <c r="W360" s="258"/>
      <c r="X360" s="258"/>
      <c r="Y360" s="258"/>
      <c r="Z360" s="258"/>
      <c r="AA360" s="258"/>
      <c r="AB360" s="258"/>
      <c r="AC360" s="258"/>
      <c r="AD360" s="258"/>
      <c r="AE360" s="258"/>
      <c r="AF360" s="258"/>
      <c r="AG360" s="258"/>
      <c r="AH360" s="258"/>
      <c r="AI360" s="258"/>
      <c r="AJ360" s="258"/>
      <c r="AK360" s="258"/>
      <c r="AL360" s="258"/>
      <c r="AM360" s="258"/>
    </row>
    <row r="361" spans="2:39" s="166" customFormat="1" ht="21" customHeight="1">
      <c r="B361" s="238"/>
      <c r="C361" s="312" t="s">
        <v>32</v>
      </c>
      <c r="D361" s="117"/>
      <c r="E361" s="119">
        <v>580800</v>
      </c>
      <c r="F361" s="119">
        <v>580800</v>
      </c>
      <c r="G361" s="261">
        <v>100</v>
      </c>
      <c r="H361" s="525">
        <v>1</v>
      </c>
      <c r="I361" s="262"/>
      <c r="J361" s="263"/>
      <c r="K361" s="263"/>
      <c r="L361" s="263"/>
      <c r="M361" s="139"/>
      <c r="N361" s="79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</row>
    <row r="362" spans="2:39" s="121" customFormat="1" ht="42" customHeight="1">
      <c r="B362" s="260"/>
      <c r="C362" s="606" t="s">
        <v>414</v>
      </c>
      <c r="D362" s="607"/>
      <c r="E362" s="607"/>
      <c r="F362" s="607"/>
      <c r="G362" s="607"/>
      <c r="H362" s="607"/>
      <c r="I362" s="607"/>
      <c r="J362" s="607"/>
      <c r="K362" s="607"/>
      <c r="L362" s="607"/>
      <c r="M362" s="607"/>
      <c r="N362" s="60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  <c r="AA362" s="248"/>
      <c r="AB362" s="248"/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248"/>
      <c r="AM362" s="248"/>
    </row>
    <row r="363" spans="2:39" s="225" customFormat="1" ht="19.5" customHeight="1">
      <c r="B363" s="265"/>
      <c r="C363" s="609" t="s">
        <v>415</v>
      </c>
      <c r="D363" s="610"/>
      <c r="E363" s="610"/>
      <c r="F363" s="610"/>
      <c r="G363" s="610"/>
      <c r="H363" s="610"/>
      <c r="I363" s="610"/>
      <c r="J363" s="610"/>
      <c r="K363" s="610"/>
      <c r="L363" s="610"/>
      <c r="M363" s="610"/>
      <c r="N363" s="611"/>
      <c r="O363" s="258"/>
      <c r="P363" s="258"/>
      <c r="Q363" s="258"/>
      <c r="R363" s="258"/>
      <c r="S363" s="258"/>
      <c r="T363" s="258"/>
      <c r="U363" s="258"/>
      <c r="V363" s="258"/>
      <c r="W363" s="258"/>
      <c r="X363" s="258"/>
      <c r="Y363" s="258"/>
      <c r="Z363" s="258"/>
      <c r="AA363" s="258"/>
      <c r="AB363" s="258"/>
      <c r="AC363" s="258"/>
      <c r="AD363" s="258"/>
      <c r="AE363" s="258"/>
      <c r="AF363" s="258"/>
      <c r="AG363" s="258"/>
      <c r="AH363" s="258"/>
      <c r="AI363" s="258"/>
      <c r="AJ363" s="258"/>
      <c r="AK363" s="258"/>
      <c r="AL363" s="258"/>
      <c r="AM363" s="258"/>
    </row>
    <row r="364" spans="2:39" s="225" customFormat="1" ht="26.25" customHeight="1">
      <c r="B364" s="265"/>
      <c r="C364" s="609" t="s">
        <v>416</v>
      </c>
      <c r="D364" s="610"/>
      <c r="E364" s="610"/>
      <c r="F364" s="610"/>
      <c r="G364" s="610"/>
      <c r="H364" s="610"/>
      <c r="I364" s="610"/>
      <c r="J364" s="610"/>
      <c r="K364" s="610"/>
      <c r="L364" s="610"/>
      <c r="M364" s="610"/>
      <c r="N364" s="611"/>
      <c r="O364" s="258"/>
      <c r="P364" s="258"/>
      <c r="Q364" s="258"/>
      <c r="R364" s="258"/>
      <c r="S364" s="258"/>
      <c r="T364" s="258"/>
      <c r="U364" s="258"/>
      <c r="V364" s="258"/>
      <c r="W364" s="258"/>
      <c r="X364" s="258"/>
      <c r="Y364" s="258"/>
      <c r="Z364" s="258"/>
      <c r="AA364" s="258"/>
      <c r="AB364" s="258"/>
      <c r="AC364" s="258"/>
      <c r="AD364" s="258"/>
      <c r="AE364" s="258"/>
      <c r="AF364" s="258"/>
      <c r="AG364" s="258"/>
      <c r="AH364" s="258"/>
      <c r="AI364" s="258"/>
      <c r="AJ364" s="258"/>
      <c r="AK364" s="258"/>
      <c r="AL364" s="258"/>
      <c r="AM364" s="258"/>
    </row>
    <row r="365" spans="2:39" s="225" customFormat="1" ht="23.25" customHeight="1">
      <c r="B365" s="266"/>
      <c r="C365" s="587" t="s">
        <v>417</v>
      </c>
      <c r="D365" s="588"/>
      <c r="E365" s="588"/>
      <c r="F365" s="588"/>
      <c r="G365" s="588"/>
      <c r="H365" s="588"/>
      <c r="I365" s="588"/>
      <c r="J365" s="588"/>
      <c r="K365" s="588"/>
      <c r="L365" s="588"/>
      <c r="M365" s="588"/>
      <c r="N365" s="58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  <c r="Y365" s="258"/>
      <c r="Z365" s="258"/>
      <c r="AA365" s="258"/>
      <c r="AB365" s="258"/>
      <c r="AC365" s="258"/>
      <c r="AD365" s="258"/>
      <c r="AE365" s="258"/>
      <c r="AF365" s="258"/>
      <c r="AG365" s="258"/>
      <c r="AH365" s="258"/>
      <c r="AI365" s="258"/>
      <c r="AJ365" s="258"/>
      <c r="AK365" s="258"/>
      <c r="AL365" s="258"/>
      <c r="AM365" s="258"/>
    </row>
    <row r="366" spans="2:39" s="231" customFormat="1" ht="34.5" customHeight="1" thickBot="1">
      <c r="B366" s="229"/>
      <c r="C366" s="233"/>
      <c r="D366" s="232"/>
      <c r="E366" s="232"/>
      <c r="F366" s="232"/>
      <c r="G366" s="232"/>
      <c r="H366" s="232"/>
      <c r="I366" s="234" t="s">
        <v>418</v>
      </c>
      <c r="J366" s="269" t="s">
        <v>31</v>
      </c>
      <c r="K366" s="271">
        <v>0</v>
      </c>
      <c r="L366" s="271">
        <v>0</v>
      </c>
      <c r="M366" s="271">
        <v>100</v>
      </c>
      <c r="N366" s="271">
        <v>1</v>
      </c>
      <c r="O366" s="258"/>
      <c r="P366" s="258"/>
      <c r="Q366" s="258"/>
      <c r="R366" s="258"/>
      <c r="S366" s="258"/>
      <c r="T366" s="258"/>
      <c r="U366" s="258"/>
      <c r="V366" s="258"/>
      <c r="W366" s="258"/>
      <c r="X366" s="258"/>
      <c r="Y366" s="258"/>
      <c r="Z366" s="258"/>
      <c r="AA366" s="258"/>
      <c r="AB366" s="258"/>
      <c r="AC366" s="258"/>
      <c r="AD366" s="278"/>
    </row>
    <row r="367" spans="2:39" s="231" customFormat="1" ht="45.75" customHeight="1" thickBot="1">
      <c r="B367" s="229"/>
      <c r="C367" s="233"/>
      <c r="D367" s="232"/>
      <c r="E367" s="232"/>
      <c r="F367" s="232"/>
      <c r="G367" s="232"/>
      <c r="H367" s="232"/>
      <c r="I367" s="235" t="s">
        <v>419</v>
      </c>
      <c r="J367" s="269" t="s">
        <v>31</v>
      </c>
      <c r="K367" s="271">
        <v>5</v>
      </c>
      <c r="L367" s="271">
        <v>1</v>
      </c>
      <c r="M367" s="271">
        <v>20</v>
      </c>
      <c r="N367" s="271">
        <v>0.2</v>
      </c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78"/>
    </row>
    <row r="368" spans="2:39" s="127" customFormat="1" ht="75" customHeight="1" thickBot="1">
      <c r="B368" s="125"/>
      <c r="C368" s="321"/>
      <c r="D368" s="227"/>
      <c r="E368" s="105"/>
      <c r="F368" s="105"/>
      <c r="G368" s="267"/>
      <c r="H368" s="103"/>
      <c r="I368" s="237" t="s">
        <v>420</v>
      </c>
      <c r="J368" s="268" t="s">
        <v>31</v>
      </c>
      <c r="K368" s="82">
        <v>0</v>
      </c>
      <c r="L368" s="82">
        <v>0</v>
      </c>
      <c r="M368" s="82">
        <v>0</v>
      </c>
      <c r="N368" s="270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279"/>
    </row>
    <row r="369" spans="1:39" s="166" customFormat="1" ht="21" customHeight="1">
      <c r="B369" s="238"/>
      <c r="C369" s="320" t="s">
        <v>48</v>
      </c>
      <c r="D369" s="199"/>
      <c r="E369" s="200">
        <v>0</v>
      </c>
      <c r="F369" s="200">
        <v>0</v>
      </c>
      <c r="G369" s="242">
        <v>0</v>
      </c>
      <c r="H369" s="239"/>
      <c r="I369" s="240"/>
      <c r="J369" s="241"/>
      <c r="K369" s="241"/>
      <c r="L369" s="241"/>
      <c r="M369" s="202"/>
      <c r="N369" s="203">
        <v>0.6</v>
      </c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</row>
    <row r="370" spans="1:39" s="124" customFormat="1" ht="30.75" customHeight="1">
      <c r="A370" s="124">
        <f>F370/F597*100</f>
        <v>0.63868074799420582</v>
      </c>
      <c r="B370" s="272"/>
      <c r="C370" s="322" t="s">
        <v>421</v>
      </c>
      <c r="D370" s="105"/>
      <c r="E370" s="503">
        <v>4284553</v>
      </c>
      <c r="F370" s="503">
        <v>4225966.22</v>
      </c>
      <c r="G370" s="502">
        <f>F370/E370*100</f>
        <v>98.632604614763778</v>
      </c>
      <c r="H370" s="526">
        <v>0.98</v>
      </c>
      <c r="I370" s="593" t="s">
        <v>422</v>
      </c>
      <c r="J370" s="594"/>
      <c r="K370" s="594"/>
      <c r="L370" s="594"/>
      <c r="M370" s="209"/>
      <c r="N370" s="442">
        <v>0.86</v>
      </c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3"/>
      <c r="AI370" s="133"/>
      <c r="AJ370" s="133"/>
      <c r="AK370" s="133"/>
      <c r="AL370" s="133"/>
      <c r="AM370" s="133"/>
    </row>
    <row r="371" spans="1:39" s="184" customFormat="1" ht="46.5" customHeight="1">
      <c r="B371" s="276"/>
      <c r="C371" s="580" t="s">
        <v>423</v>
      </c>
      <c r="D371" s="581"/>
      <c r="E371" s="581"/>
      <c r="F371" s="581"/>
      <c r="G371" s="581"/>
      <c r="H371" s="581"/>
      <c r="I371" s="581"/>
      <c r="J371" s="581"/>
      <c r="K371" s="581"/>
      <c r="L371" s="581"/>
      <c r="M371" s="581"/>
      <c r="N371" s="582"/>
      <c r="O371" s="256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</row>
    <row r="372" spans="1:39" s="282" customFormat="1" ht="34.5" customHeight="1">
      <c r="A372" s="280"/>
      <c r="B372" s="211" t="s">
        <v>424</v>
      </c>
      <c r="C372" s="595" t="s">
        <v>425</v>
      </c>
      <c r="D372" s="596"/>
      <c r="E372" s="596"/>
      <c r="F372" s="596"/>
      <c r="G372" s="596"/>
      <c r="H372" s="596"/>
      <c r="I372" s="596"/>
      <c r="J372" s="596"/>
      <c r="K372" s="596"/>
      <c r="L372" s="596"/>
      <c r="M372" s="72"/>
      <c r="N372" s="73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  <c r="AA372" s="281"/>
      <c r="AB372" s="281"/>
      <c r="AC372" s="281"/>
      <c r="AD372" s="281"/>
      <c r="AE372" s="281"/>
      <c r="AF372" s="281"/>
      <c r="AG372" s="281"/>
      <c r="AH372" s="281"/>
      <c r="AI372" s="281"/>
      <c r="AJ372" s="281"/>
      <c r="AK372" s="281"/>
      <c r="AL372" s="281"/>
      <c r="AM372" s="281"/>
    </row>
    <row r="373" spans="1:39" ht="27.75" customHeight="1">
      <c r="A373" s="10"/>
      <c r="B373" s="19"/>
      <c r="C373" s="589" t="s">
        <v>426</v>
      </c>
      <c r="D373" s="590"/>
      <c r="E373" s="590"/>
      <c r="F373" s="590"/>
      <c r="G373" s="590"/>
      <c r="H373" s="590"/>
      <c r="I373" s="590"/>
      <c r="J373" s="590"/>
      <c r="K373" s="590"/>
      <c r="L373" s="590"/>
      <c r="M373" s="590"/>
      <c r="N373" s="591"/>
    </row>
    <row r="374" spans="1:39" ht="32.25" customHeight="1">
      <c r="A374" s="10"/>
      <c r="B374" s="19"/>
      <c r="C374" s="589" t="s">
        <v>427</v>
      </c>
      <c r="D374" s="590"/>
      <c r="E374" s="590"/>
      <c r="F374" s="590"/>
      <c r="G374" s="590"/>
      <c r="H374" s="590"/>
      <c r="I374" s="590"/>
      <c r="J374" s="590"/>
      <c r="K374" s="590"/>
      <c r="L374" s="590"/>
      <c r="M374" s="590"/>
      <c r="N374" s="591"/>
    </row>
    <row r="375" spans="1:39" ht="29.25" customHeight="1">
      <c r="A375" s="10"/>
      <c r="B375" s="19"/>
      <c r="C375" s="589" t="s">
        <v>428</v>
      </c>
      <c r="D375" s="590"/>
      <c r="E375" s="590"/>
      <c r="F375" s="590"/>
      <c r="G375" s="590"/>
      <c r="H375" s="590"/>
      <c r="I375" s="590"/>
      <c r="J375" s="590"/>
      <c r="K375" s="590"/>
      <c r="L375" s="590"/>
      <c r="M375" s="590"/>
      <c r="N375" s="591"/>
    </row>
    <row r="376" spans="1:39" ht="27" customHeight="1">
      <c r="A376" s="10"/>
      <c r="B376" s="19"/>
      <c r="C376" s="589" t="s">
        <v>429</v>
      </c>
      <c r="D376" s="590"/>
      <c r="E376" s="590"/>
      <c r="F376" s="590"/>
      <c r="G376" s="590"/>
      <c r="H376" s="590"/>
      <c r="I376" s="590"/>
      <c r="J376" s="590"/>
      <c r="K376" s="590"/>
      <c r="L376" s="590"/>
      <c r="M376" s="590"/>
      <c r="N376" s="591"/>
    </row>
    <row r="377" spans="1:39" ht="34.5" customHeight="1">
      <c r="A377" s="10"/>
      <c r="B377" s="19"/>
      <c r="C377" s="589" t="s">
        <v>430</v>
      </c>
      <c r="D377" s="590"/>
      <c r="E377" s="590"/>
      <c r="F377" s="590"/>
      <c r="G377" s="590"/>
      <c r="H377" s="590"/>
      <c r="I377" s="590"/>
      <c r="J377" s="590"/>
      <c r="K377" s="590"/>
      <c r="L377" s="590"/>
      <c r="M377" s="590"/>
      <c r="N377" s="591"/>
    </row>
    <row r="378" spans="1:39" s="283" customFormat="1" ht="51" customHeight="1">
      <c r="B378" s="284"/>
      <c r="C378" s="565" t="s">
        <v>439</v>
      </c>
      <c r="D378" s="566"/>
      <c r="E378" s="566"/>
      <c r="F378" s="566"/>
      <c r="G378" s="566"/>
      <c r="H378" s="566"/>
      <c r="I378" s="566"/>
      <c r="J378" s="566"/>
      <c r="K378" s="566"/>
      <c r="L378" s="566"/>
      <c r="M378" s="566"/>
      <c r="N378" s="592"/>
      <c r="O378" s="285"/>
      <c r="P378" s="285"/>
      <c r="Q378" s="285"/>
      <c r="R378" s="285"/>
      <c r="S378" s="285"/>
      <c r="T378" s="285"/>
      <c r="U378" s="285"/>
      <c r="V378" s="285"/>
      <c r="W378" s="285"/>
      <c r="X378" s="285"/>
      <c r="Y378" s="285"/>
      <c r="Z378" s="285"/>
      <c r="AA378" s="285"/>
      <c r="AB378" s="285"/>
      <c r="AC378" s="285"/>
      <c r="AD378" s="285"/>
      <c r="AE378" s="285"/>
      <c r="AF378" s="285"/>
      <c r="AG378" s="285"/>
      <c r="AH378" s="285"/>
      <c r="AI378" s="285"/>
      <c r="AJ378" s="285"/>
      <c r="AK378" s="285"/>
      <c r="AL378" s="285"/>
      <c r="AM378" s="285"/>
    </row>
    <row r="379" spans="1:39" s="225" customFormat="1" ht="36" customHeight="1">
      <c r="B379" s="286"/>
      <c r="C379" s="567" t="s">
        <v>438</v>
      </c>
      <c r="D379" s="568"/>
      <c r="E379" s="568"/>
      <c r="F379" s="568"/>
      <c r="G379" s="568"/>
      <c r="H379" s="568"/>
      <c r="I379" s="568"/>
      <c r="J379" s="568"/>
      <c r="K379" s="568"/>
      <c r="L379" s="568"/>
      <c r="M379" s="568"/>
      <c r="N379" s="569"/>
      <c r="O379" s="258"/>
      <c r="P379" s="258"/>
      <c r="Q379" s="258"/>
      <c r="R379" s="258"/>
      <c r="S379" s="258"/>
      <c r="T379" s="258"/>
      <c r="U379" s="258"/>
      <c r="V379" s="258"/>
      <c r="W379" s="258"/>
      <c r="X379" s="258"/>
      <c r="Y379" s="258"/>
      <c r="Z379" s="258"/>
      <c r="AA379" s="258"/>
      <c r="AB379" s="258"/>
      <c r="AC379" s="258"/>
      <c r="AD379" s="258"/>
      <c r="AE379" s="258"/>
      <c r="AF379" s="258"/>
      <c r="AG379" s="258"/>
      <c r="AH379" s="258"/>
      <c r="AI379" s="258"/>
      <c r="AJ379" s="258"/>
      <c r="AK379" s="258"/>
      <c r="AL379" s="258"/>
      <c r="AM379" s="258"/>
    </row>
    <row r="380" spans="1:39" s="225" customFormat="1" ht="29.25" customHeight="1">
      <c r="B380" s="286"/>
      <c r="C380" s="567" t="s">
        <v>431</v>
      </c>
      <c r="D380" s="568"/>
      <c r="E380" s="568"/>
      <c r="F380" s="568"/>
      <c r="G380" s="568"/>
      <c r="H380" s="568"/>
      <c r="I380" s="568"/>
      <c r="J380" s="568"/>
      <c r="K380" s="568"/>
      <c r="L380" s="568"/>
      <c r="M380" s="568"/>
      <c r="N380" s="569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  <c r="Y380" s="258"/>
      <c r="Z380" s="258"/>
      <c r="AA380" s="258"/>
      <c r="AB380" s="258"/>
      <c r="AC380" s="258"/>
      <c r="AD380" s="258"/>
      <c r="AE380" s="258"/>
      <c r="AF380" s="258"/>
      <c r="AG380" s="258"/>
      <c r="AH380" s="258"/>
      <c r="AI380" s="258"/>
      <c r="AJ380" s="258"/>
      <c r="AK380" s="258"/>
      <c r="AL380" s="258"/>
      <c r="AM380" s="258"/>
    </row>
    <row r="381" spans="1:39" s="225" customFormat="1" ht="30" customHeight="1">
      <c r="B381" s="286"/>
      <c r="C381" s="567" t="s">
        <v>432</v>
      </c>
      <c r="D381" s="568"/>
      <c r="E381" s="568"/>
      <c r="F381" s="568"/>
      <c r="G381" s="568"/>
      <c r="H381" s="568"/>
      <c r="I381" s="568"/>
      <c r="J381" s="568"/>
      <c r="K381" s="568"/>
      <c r="L381" s="568"/>
      <c r="M381" s="568"/>
      <c r="N381" s="569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  <c r="Y381" s="258"/>
      <c r="Z381" s="258"/>
      <c r="AA381" s="258"/>
      <c r="AB381" s="258"/>
      <c r="AC381" s="258"/>
      <c r="AD381" s="258"/>
      <c r="AE381" s="258"/>
      <c r="AF381" s="258"/>
      <c r="AG381" s="258"/>
      <c r="AH381" s="258"/>
      <c r="AI381" s="258"/>
      <c r="AJ381" s="258"/>
      <c r="AK381" s="258"/>
      <c r="AL381" s="258"/>
      <c r="AM381" s="258"/>
    </row>
    <row r="382" spans="1:39" s="18" customFormat="1" ht="66.75" customHeight="1">
      <c r="A382" s="12"/>
      <c r="B382" s="54"/>
      <c r="C382" s="14" t="s">
        <v>593</v>
      </c>
      <c r="D382" s="13" t="s">
        <v>570</v>
      </c>
      <c r="E382" s="16">
        <v>20849800</v>
      </c>
      <c r="F382" s="16">
        <v>20849800</v>
      </c>
      <c r="G382" s="103"/>
      <c r="H382" s="103"/>
      <c r="I382" s="14" t="s">
        <v>433</v>
      </c>
      <c r="J382" s="15" t="s">
        <v>435</v>
      </c>
      <c r="K382" s="290" t="s">
        <v>437</v>
      </c>
      <c r="L382" s="290">
        <v>4.5199999999999996</v>
      </c>
      <c r="M382" s="288">
        <v>100</v>
      </c>
      <c r="N382" s="289">
        <v>1</v>
      </c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</row>
    <row r="383" spans="1:39" s="18" customFormat="1" ht="75" customHeight="1">
      <c r="A383" s="12"/>
      <c r="B383" s="54"/>
      <c r="C383" s="14" t="s">
        <v>594</v>
      </c>
      <c r="D383" s="13" t="s">
        <v>570</v>
      </c>
      <c r="E383" s="16">
        <v>23238988.899999999</v>
      </c>
      <c r="F383" s="16">
        <v>23238988.899999999</v>
      </c>
      <c r="G383" s="103"/>
      <c r="H383" s="103"/>
      <c r="I383" s="14" t="s">
        <v>434</v>
      </c>
      <c r="J383" s="15" t="s">
        <v>436</v>
      </c>
      <c r="K383" s="287">
        <v>0</v>
      </c>
      <c r="L383" s="287">
        <v>0</v>
      </c>
      <c r="M383" s="288">
        <v>100</v>
      </c>
      <c r="N383" s="289">
        <v>1</v>
      </c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</row>
    <row r="384" spans="1:39" s="18" customFormat="1" ht="75" customHeight="1">
      <c r="A384" s="12"/>
      <c r="B384" s="54"/>
      <c r="C384" s="14" t="s">
        <v>595</v>
      </c>
      <c r="D384" s="13" t="s">
        <v>576</v>
      </c>
      <c r="E384" s="16">
        <v>15266200</v>
      </c>
      <c r="F384" s="16">
        <v>15266200</v>
      </c>
      <c r="G384" s="103"/>
      <c r="H384" s="103"/>
      <c r="I384" s="341" t="s">
        <v>712</v>
      </c>
      <c r="J384" s="15" t="s">
        <v>16</v>
      </c>
      <c r="K384" s="287" t="s">
        <v>713</v>
      </c>
      <c r="L384" s="287">
        <v>0</v>
      </c>
      <c r="M384" s="288">
        <v>100</v>
      </c>
      <c r="N384" s="289">
        <v>1</v>
      </c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</row>
    <row r="385" spans="1:39" s="137" customFormat="1" ht="28.5" customHeight="1">
      <c r="B385" s="138"/>
      <c r="C385" s="129" t="s">
        <v>28</v>
      </c>
      <c r="D385" s="142"/>
      <c r="E385" s="118">
        <f>SUM(E382:E384)</f>
        <v>59354988.899999999</v>
      </c>
      <c r="F385" s="118">
        <f>SUM(F382:F384)</f>
        <v>59354988.899999999</v>
      </c>
      <c r="G385" s="119">
        <v>100</v>
      </c>
      <c r="H385" s="140"/>
      <c r="I385" s="141"/>
      <c r="J385" s="141"/>
      <c r="K385" s="141"/>
      <c r="L385" s="141"/>
      <c r="M385" s="141"/>
      <c r="N385" s="527">
        <v>1</v>
      </c>
      <c r="O385" s="247"/>
      <c r="P385" s="247"/>
      <c r="Q385" s="247">
        <f>210+104+0.6+30+150+150+30+490</f>
        <v>1164.5999999999999</v>
      </c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</row>
    <row r="386" spans="1:39" s="187" customFormat="1" ht="33.75" customHeight="1">
      <c r="B386" s="24"/>
      <c r="C386" s="559" t="s">
        <v>440</v>
      </c>
      <c r="D386" s="560"/>
      <c r="E386" s="560"/>
      <c r="F386" s="560"/>
      <c r="G386" s="560"/>
      <c r="H386" s="560"/>
      <c r="I386" s="560"/>
      <c r="J386" s="560"/>
      <c r="K386" s="560"/>
      <c r="L386" s="560"/>
      <c r="M386" s="560"/>
      <c r="N386" s="56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  <c r="AA386" s="291"/>
      <c r="AB386" s="291"/>
      <c r="AC386" s="291"/>
      <c r="AD386" s="291"/>
      <c r="AE386" s="291"/>
      <c r="AF386" s="291"/>
      <c r="AG386" s="291"/>
      <c r="AH386" s="291"/>
      <c r="AI386" s="291"/>
      <c r="AJ386" s="291"/>
      <c r="AK386" s="291"/>
      <c r="AL386" s="291"/>
      <c r="AM386" s="291"/>
    </row>
    <row r="387" spans="1:39" s="18" customFormat="1" ht="25.5" customHeight="1">
      <c r="A387" s="12"/>
      <c r="B387" s="54"/>
      <c r="C387" s="598" t="s">
        <v>441</v>
      </c>
      <c r="D387" s="575"/>
      <c r="E387" s="575"/>
      <c r="F387" s="575"/>
      <c r="G387" s="575"/>
      <c r="H387" s="575"/>
      <c r="I387" s="575"/>
      <c r="J387" s="575"/>
      <c r="K387" s="575"/>
      <c r="L387" s="575"/>
      <c r="M387" s="575"/>
      <c r="N387" s="576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</row>
    <row r="388" spans="1:39" s="163" customFormat="1" ht="29.25" customHeight="1">
      <c r="A388" s="161"/>
      <c r="B388" s="162"/>
      <c r="C388" s="598" t="s">
        <v>442</v>
      </c>
      <c r="D388" s="599"/>
      <c r="E388" s="599"/>
      <c r="F388" s="599"/>
      <c r="G388" s="599"/>
      <c r="H388" s="599"/>
      <c r="I388" s="599"/>
      <c r="J388" s="599"/>
      <c r="K388" s="599"/>
      <c r="L388" s="599"/>
      <c r="M388" s="599"/>
      <c r="N388" s="600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</row>
    <row r="389" spans="1:39" s="294" customFormat="1" ht="21.75" customHeight="1">
      <c r="A389" s="161"/>
      <c r="B389" s="292"/>
      <c r="C389" s="598" t="s">
        <v>443</v>
      </c>
      <c r="D389" s="599"/>
      <c r="E389" s="599"/>
      <c r="F389" s="599"/>
      <c r="G389" s="599"/>
      <c r="H389" s="599"/>
      <c r="I389" s="599"/>
      <c r="J389" s="599"/>
      <c r="K389" s="599"/>
      <c r="L389" s="599"/>
      <c r="M389" s="599"/>
      <c r="N389" s="600"/>
      <c r="O389" s="293"/>
      <c r="P389" s="293"/>
      <c r="Q389" s="293"/>
      <c r="R389" s="293"/>
      <c r="S389" s="293"/>
      <c r="T389" s="293"/>
      <c r="U389" s="293"/>
      <c r="V389" s="293"/>
      <c r="W389" s="293"/>
      <c r="X389" s="293"/>
      <c r="Y389" s="293"/>
      <c r="Z389" s="293"/>
      <c r="AA389" s="293"/>
      <c r="AB389" s="293"/>
      <c r="AC389" s="293"/>
      <c r="AD389" s="293"/>
      <c r="AE389" s="293"/>
      <c r="AF389" s="293"/>
      <c r="AG389" s="293"/>
      <c r="AH389" s="293"/>
      <c r="AI389" s="293"/>
      <c r="AJ389" s="293"/>
      <c r="AK389" s="293"/>
      <c r="AL389" s="293"/>
      <c r="AM389" s="293"/>
    </row>
    <row r="390" spans="1:39" s="163" customFormat="1" ht="25.5" customHeight="1">
      <c r="A390" s="161"/>
      <c r="B390" s="443"/>
      <c r="C390" s="697" t="s">
        <v>444</v>
      </c>
      <c r="D390" s="698"/>
      <c r="E390" s="698"/>
      <c r="F390" s="698"/>
      <c r="G390" s="698"/>
      <c r="H390" s="698"/>
      <c r="I390" s="698"/>
      <c r="J390" s="698"/>
      <c r="K390" s="698"/>
      <c r="L390" s="698"/>
      <c r="M390" s="698"/>
      <c r="N390" s="699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2"/>
    </row>
    <row r="391" spans="1:39" s="448" customFormat="1" ht="48.75" customHeight="1">
      <c r="A391" s="447"/>
      <c r="B391" s="162"/>
      <c r="C391" s="14" t="s">
        <v>596</v>
      </c>
      <c r="D391" s="13" t="s">
        <v>570</v>
      </c>
      <c r="E391" s="15">
        <v>0</v>
      </c>
      <c r="F391" s="15">
        <v>0</v>
      </c>
      <c r="G391" s="418"/>
      <c r="H391" s="418"/>
      <c r="I391" s="14" t="s">
        <v>592</v>
      </c>
      <c r="J391" s="445" t="s">
        <v>16</v>
      </c>
      <c r="K391" s="14" t="s">
        <v>450</v>
      </c>
      <c r="L391" s="14">
        <v>0</v>
      </c>
      <c r="M391" s="14">
        <v>100</v>
      </c>
      <c r="N391" s="449">
        <v>1</v>
      </c>
    </row>
    <row r="392" spans="1:39" ht="55.5" customHeight="1">
      <c r="A392" s="10"/>
      <c r="B392" s="182"/>
      <c r="C392" s="84"/>
      <c r="D392" s="444"/>
      <c r="E392" s="444"/>
      <c r="F392" s="444"/>
      <c r="G392" s="106"/>
      <c r="H392" s="106"/>
      <c r="I392" s="84" t="s">
        <v>445</v>
      </c>
      <c r="J392" s="445" t="s">
        <v>16</v>
      </c>
      <c r="K392" s="84" t="s">
        <v>449</v>
      </c>
      <c r="L392" s="84">
        <v>0</v>
      </c>
      <c r="M392" s="84">
        <v>100</v>
      </c>
      <c r="N392" s="446">
        <v>1</v>
      </c>
    </row>
    <row r="393" spans="1:39" s="18" customFormat="1" ht="81.75" customHeight="1">
      <c r="A393" s="12"/>
      <c r="B393" s="54"/>
      <c r="C393" s="14"/>
      <c r="D393" s="15"/>
      <c r="E393" s="16"/>
      <c r="F393" s="16"/>
      <c r="G393" s="103"/>
      <c r="H393" s="103"/>
      <c r="I393" s="14" t="s">
        <v>446</v>
      </c>
      <c r="J393" s="295" t="s">
        <v>16</v>
      </c>
      <c r="K393" s="15" t="s">
        <v>591</v>
      </c>
      <c r="L393" s="15">
        <v>0</v>
      </c>
      <c r="M393" s="16">
        <v>100</v>
      </c>
      <c r="N393" s="17">
        <v>1</v>
      </c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</row>
    <row r="394" spans="1:39" s="18" customFormat="1" ht="52.5" customHeight="1">
      <c r="A394" s="12">
        <f>E407-F407</f>
        <v>20950.170000001788</v>
      </c>
      <c r="B394" s="54"/>
      <c r="C394" s="14"/>
      <c r="D394" s="15"/>
      <c r="E394" s="16"/>
      <c r="F394" s="16"/>
      <c r="G394" s="103"/>
      <c r="H394" s="103"/>
      <c r="I394" s="14" t="s">
        <v>447</v>
      </c>
      <c r="J394" s="15" t="s">
        <v>448</v>
      </c>
      <c r="K394" s="15">
        <v>0</v>
      </c>
      <c r="L394" s="15">
        <v>0</v>
      </c>
      <c r="M394" s="16">
        <v>100</v>
      </c>
      <c r="N394" s="17">
        <v>1</v>
      </c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</row>
    <row r="395" spans="1:39" s="167" customFormat="1" ht="27.75" customHeight="1">
      <c r="B395" s="168"/>
      <c r="C395" s="129" t="s">
        <v>32</v>
      </c>
      <c r="D395" s="139"/>
      <c r="E395" s="118">
        <f>SUM(E391:E394)</f>
        <v>0</v>
      </c>
      <c r="F395" s="118">
        <f>SUM(F391:F394)</f>
        <v>0</v>
      </c>
      <c r="G395" s="119">
        <v>100</v>
      </c>
      <c r="H395" s="296"/>
      <c r="I395" s="129"/>
      <c r="J395" s="139"/>
      <c r="K395" s="139"/>
      <c r="L395" s="139"/>
      <c r="M395" s="118"/>
      <c r="N395" s="79">
        <v>1</v>
      </c>
      <c r="O395" s="250"/>
      <c r="P395" s="250"/>
      <c r="Q395" s="250"/>
      <c r="R395" s="250"/>
      <c r="S395" s="250"/>
      <c r="T395" s="250"/>
      <c r="U395" s="250"/>
      <c r="V395" s="250"/>
      <c r="W395" s="250"/>
      <c r="X395" s="250"/>
      <c r="Y395" s="250"/>
      <c r="Z395" s="250"/>
      <c r="AA395" s="250"/>
      <c r="AB395" s="250"/>
      <c r="AC395" s="250"/>
      <c r="AD395" s="250"/>
      <c r="AE395" s="250"/>
      <c r="AF395" s="250"/>
      <c r="AG395" s="250"/>
      <c r="AH395" s="250"/>
      <c r="AI395" s="250"/>
      <c r="AJ395" s="250"/>
      <c r="AK395" s="250"/>
      <c r="AL395" s="250"/>
      <c r="AM395" s="250"/>
    </row>
    <row r="396" spans="1:39" s="298" customFormat="1" ht="34.5" customHeight="1">
      <c r="B396" s="299"/>
      <c r="C396" s="559" t="s">
        <v>451</v>
      </c>
      <c r="D396" s="560"/>
      <c r="E396" s="560"/>
      <c r="F396" s="560"/>
      <c r="G396" s="560"/>
      <c r="H396" s="560"/>
      <c r="I396" s="560"/>
      <c r="J396" s="560"/>
      <c r="K396" s="560"/>
      <c r="L396" s="560"/>
      <c r="M396" s="560"/>
      <c r="N396" s="561"/>
      <c r="O396" s="300"/>
      <c r="P396" s="300"/>
      <c r="Q396" s="300"/>
      <c r="R396" s="300"/>
      <c r="S396" s="300"/>
      <c r="T396" s="300"/>
      <c r="U396" s="300"/>
      <c r="V396" s="300"/>
      <c r="W396" s="300"/>
      <c r="X396" s="300"/>
      <c r="Y396" s="300"/>
      <c r="Z396" s="300"/>
      <c r="AA396" s="300"/>
      <c r="AB396" s="300"/>
      <c r="AC396" s="300"/>
      <c r="AD396" s="300"/>
      <c r="AE396" s="300"/>
      <c r="AF396" s="300"/>
      <c r="AG396" s="300"/>
      <c r="AH396" s="300"/>
      <c r="AI396" s="300"/>
      <c r="AJ396" s="300"/>
      <c r="AK396" s="300"/>
      <c r="AL396" s="300"/>
      <c r="AM396" s="300"/>
    </row>
    <row r="397" spans="1:39" s="163" customFormat="1" ht="30" customHeight="1">
      <c r="B397" s="301"/>
      <c r="C397" s="598" t="s">
        <v>452</v>
      </c>
      <c r="D397" s="599"/>
      <c r="E397" s="599"/>
      <c r="F397" s="599"/>
      <c r="G397" s="599"/>
      <c r="H397" s="599"/>
      <c r="I397" s="599"/>
      <c r="J397" s="599"/>
      <c r="K397" s="599"/>
      <c r="L397" s="599"/>
      <c r="M397" s="599"/>
      <c r="N397" s="600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2"/>
    </row>
    <row r="398" spans="1:39" s="163" customFormat="1" ht="34.5" customHeight="1">
      <c r="B398" s="301"/>
      <c r="C398" s="598" t="s">
        <v>453</v>
      </c>
      <c r="D398" s="599"/>
      <c r="E398" s="599"/>
      <c r="F398" s="599"/>
      <c r="G398" s="599"/>
      <c r="H398" s="599"/>
      <c r="I398" s="599"/>
      <c r="J398" s="599"/>
      <c r="K398" s="599"/>
      <c r="L398" s="599"/>
      <c r="M398" s="599"/>
      <c r="N398" s="600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2"/>
      <c r="AM398" s="252"/>
    </row>
    <row r="399" spans="1:39" s="302" customFormat="1" ht="27.75" customHeight="1">
      <c r="B399" s="303"/>
      <c r="C399" s="601" t="s">
        <v>454</v>
      </c>
      <c r="D399" s="602"/>
      <c r="E399" s="602"/>
      <c r="F399" s="602"/>
      <c r="G399" s="602"/>
      <c r="H399" s="602"/>
      <c r="I399" s="602"/>
      <c r="J399" s="602"/>
      <c r="K399" s="602"/>
      <c r="L399" s="602"/>
      <c r="M399" s="602"/>
      <c r="N399" s="603"/>
      <c r="O399" s="304"/>
      <c r="P399" s="304"/>
      <c r="Q399" s="304"/>
      <c r="R399" s="304"/>
      <c r="S399" s="304"/>
      <c r="T399" s="304"/>
      <c r="U399" s="304"/>
      <c r="V399" s="304"/>
      <c r="W399" s="304"/>
      <c r="X399" s="304"/>
      <c r="Y399" s="304"/>
      <c r="Z399" s="304"/>
      <c r="AA399" s="304"/>
      <c r="AB399" s="304"/>
      <c r="AC399" s="304"/>
      <c r="AD399" s="304"/>
      <c r="AE399" s="304"/>
      <c r="AF399" s="304"/>
      <c r="AG399" s="304"/>
      <c r="AH399" s="304"/>
      <c r="AI399" s="304"/>
      <c r="AJ399" s="304"/>
      <c r="AK399" s="304"/>
      <c r="AL399" s="304"/>
      <c r="AM399" s="304"/>
    </row>
    <row r="400" spans="1:39" s="302" customFormat="1" ht="60.75" customHeight="1">
      <c r="B400" s="303"/>
      <c r="C400" s="81" t="s">
        <v>714</v>
      </c>
      <c r="D400" s="419">
        <v>10</v>
      </c>
      <c r="E400" s="82">
        <v>60200</v>
      </c>
      <c r="F400" s="82">
        <v>60200</v>
      </c>
      <c r="G400" s="452"/>
      <c r="H400" s="110"/>
      <c r="I400" s="81" t="s">
        <v>455</v>
      </c>
      <c r="J400" s="305" t="s">
        <v>16</v>
      </c>
      <c r="K400" s="82" t="s">
        <v>461</v>
      </c>
      <c r="L400" s="82">
        <v>93.1</v>
      </c>
      <c r="M400" s="82">
        <v>100</v>
      </c>
      <c r="N400" s="306">
        <v>1</v>
      </c>
      <c r="O400" s="304"/>
      <c r="P400" s="304"/>
      <c r="Q400" s="304"/>
      <c r="R400" s="304"/>
      <c r="S400" s="304"/>
      <c r="T400" s="304"/>
      <c r="U400" s="304"/>
      <c r="V400" s="304"/>
      <c r="W400" s="304"/>
      <c r="X400" s="304"/>
      <c r="Y400" s="304"/>
      <c r="Z400" s="304"/>
      <c r="AA400" s="304"/>
      <c r="AB400" s="304"/>
      <c r="AC400" s="304"/>
      <c r="AD400" s="304"/>
      <c r="AE400" s="304"/>
      <c r="AF400" s="304"/>
      <c r="AG400" s="304"/>
      <c r="AH400" s="304"/>
      <c r="AI400" s="304"/>
      <c r="AJ400" s="304"/>
      <c r="AK400" s="304"/>
      <c r="AL400" s="304"/>
      <c r="AM400" s="304"/>
    </row>
    <row r="401" spans="1:39" s="302" customFormat="1" ht="42" customHeight="1">
      <c r="B401" s="303"/>
      <c r="C401" s="81" t="s">
        <v>597</v>
      </c>
      <c r="D401" s="54" t="s">
        <v>570</v>
      </c>
      <c r="E401" s="82">
        <v>6204400</v>
      </c>
      <c r="F401" s="82">
        <v>6183449.8300000001</v>
      </c>
      <c r="G401" s="452"/>
      <c r="H401" s="110"/>
      <c r="I401" s="81" t="s">
        <v>456</v>
      </c>
      <c r="J401" s="305" t="s">
        <v>16</v>
      </c>
      <c r="K401" s="82" t="s">
        <v>462</v>
      </c>
      <c r="L401" s="82">
        <v>99</v>
      </c>
      <c r="M401" s="82">
        <v>104</v>
      </c>
      <c r="N401" s="306">
        <v>1.04</v>
      </c>
      <c r="O401" s="304"/>
      <c r="P401" s="304"/>
      <c r="Q401" s="304"/>
      <c r="R401" s="304"/>
      <c r="S401" s="304"/>
      <c r="T401" s="304"/>
      <c r="U401" s="304"/>
      <c r="V401" s="304"/>
      <c r="W401" s="304"/>
      <c r="X401" s="304"/>
      <c r="Y401" s="304"/>
      <c r="Z401" s="304"/>
      <c r="AA401" s="304"/>
      <c r="AB401" s="304"/>
      <c r="AC401" s="304"/>
      <c r="AD401" s="304"/>
      <c r="AE401" s="304"/>
      <c r="AF401" s="304"/>
      <c r="AG401" s="304"/>
      <c r="AH401" s="304"/>
      <c r="AI401" s="304"/>
      <c r="AJ401" s="304"/>
      <c r="AK401" s="304"/>
      <c r="AL401" s="304"/>
      <c r="AM401" s="304"/>
    </row>
    <row r="402" spans="1:39" s="302" customFormat="1" ht="86.25" customHeight="1">
      <c r="B402" s="303"/>
      <c r="C402" s="81"/>
      <c r="D402" s="54"/>
      <c r="E402" s="82"/>
      <c r="F402" s="82"/>
      <c r="G402" s="452"/>
      <c r="H402" s="110"/>
      <c r="I402" s="81" t="s">
        <v>457</v>
      </c>
      <c r="J402" s="305" t="s">
        <v>16</v>
      </c>
      <c r="K402" s="82">
        <v>100</v>
      </c>
      <c r="L402" s="82">
        <v>100</v>
      </c>
      <c r="M402" s="82">
        <v>100</v>
      </c>
      <c r="N402" s="306">
        <v>1</v>
      </c>
      <c r="O402" s="304"/>
      <c r="P402" s="304"/>
      <c r="Q402" s="304"/>
      <c r="R402" s="304"/>
      <c r="S402" s="304"/>
      <c r="T402" s="304"/>
      <c r="U402" s="304"/>
      <c r="V402" s="304"/>
      <c r="W402" s="304"/>
      <c r="X402" s="304"/>
      <c r="Y402" s="304"/>
      <c r="Z402" s="304"/>
      <c r="AA402" s="304"/>
      <c r="AB402" s="304"/>
      <c r="AC402" s="304"/>
      <c r="AD402" s="304"/>
      <c r="AE402" s="304"/>
      <c r="AF402" s="304"/>
      <c r="AG402" s="304"/>
      <c r="AH402" s="304"/>
      <c r="AI402" s="304"/>
      <c r="AJ402" s="304"/>
      <c r="AK402" s="304"/>
      <c r="AL402" s="304"/>
      <c r="AM402" s="304"/>
    </row>
    <row r="403" spans="1:39" s="302" customFormat="1" ht="107.25" customHeight="1">
      <c r="B403" s="303"/>
      <c r="C403" s="81"/>
      <c r="D403" s="453"/>
      <c r="E403" s="452"/>
      <c r="F403" s="452"/>
      <c r="G403" s="452"/>
      <c r="H403" s="110"/>
      <c r="I403" s="81" t="s">
        <v>458</v>
      </c>
      <c r="J403" s="305" t="s">
        <v>16</v>
      </c>
      <c r="K403" s="82">
        <v>100</v>
      </c>
      <c r="L403" s="82">
        <v>100</v>
      </c>
      <c r="M403" s="82">
        <v>100</v>
      </c>
      <c r="N403" s="306">
        <v>1</v>
      </c>
      <c r="O403" s="304"/>
      <c r="P403" s="304"/>
      <c r="Q403" s="304"/>
      <c r="R403" s="304"/>
      <c r="S403" s="304"/>
      <c r="T403" s="304"/>
      <c r="U403" s="304"/>
      <c r="V403" s="304"/>
      <c r="W403" s="304"/>
      <c r="X403" s="304"/>
      <c r="Y403" s="304"/>
      <c r="Z403" s="304"/>
      <c r="AA403" s="304"/>
      <c r="AB403" s="304"/>
      <c r="AC403" s="304"/>
      <c r="AD403" s="304"/>
      <c r="AE403" s="304"/>
      <c r="AF403" s="304"/>
      <c r="AG403" s="304"/>
      <c r="AH403" s="304"/>
      <c r="AI403" s="304"/>
      <c r="AJ403" s="304"/>
      <c r="AK403" s="304"/>
      <c r="AL403" s="304"/>
      <c r="AM403" s="304"/>
    </row>
    <row r="404" spans="1:39" s="302" customFormat="1" ht="69.75" customHeight="1">
      <c r="B404" s="303"/>
      <c r="C404" s="81"/>
      <c r="D404" s="452"/>
      <c r="E404" s="452"/>
      <c r="F404" s="452"/>
      <c r="G404" s="452"/>
      <c r="H404" s="110"/>
      <c r="I404" s="81" t="s">
        <v>459</v>
      </c>
      <c r="J404" s="305" t="s">
        <v>31</v>
      </c>
      <c r="K404" s="82">
        <v>1</v>
      </c>
      <c r="L404" s="82">
        <v>1</v>
      </c>
      <c r="M404" s="82">
        <v>100</v>
      </c>
      <c r="N404" s="306">
        <v>1</v>
      </c>
      <c r="O404" s="304"/>
      <c r="P404" s="304"/>
      <c r="Q404" s="304"/>
      <c r="R404" s="304"/>
      <c r="S404" s="304"/>
      <c r="T404" s="304"/>
      <c r="U404" s="304"/>
      <c r="V404" s="304"/>
      <c r="W404" s="304"/>
      <c r="X404" s="304"/>
      <c r="Y404" s="304"/>
      <c r="Z404" s="304"/>
      <c r="AA404" s="304"/>
      <c r="AB404" s="304"/>
      <c r="AC404" s="304"/>
      <c r="AD404" s="304"/>
      <c r="AE404" s="304"/>
      <c r="AF404" s="304"/>
      <c r="AG404" s="304"/>
      <c r="AH404" s="304"/>
      <c r="AI404" s="304"/>
      <c r="AJ404" s="304"/>
      <c r="AK404" s="304"/>
      <c r="AL404" s="304"/>
      <c r="AM404" s="304"/>
    </row>
    <row r="405" spans="1:39" s="302" customFormat="1" ht="54.75" customHeight="1">
      <c r="B405" s="303"/>
      <c r="C405" s="136"/>
      <c r="D405" s="110"/>
      <c r="E405" s="110"/>
      <c r="F405" s="110"/>
      <c r="G405" s="110"/>
      <c r="H405" s="110"/>
      <c r="I405" s="81" t="s">
        <v>460</v>
      </c>
      <c r="J405" s="305" t="s">
        <v>16</v>
      </c>
      <c r="K405" s="82">
        <v>85</v>
      </c>
      <c r="L405" s="82">
        <v>83.3</v>
      </c>
      <c r="M405" s="82">
        <v>98</v>
      </c>
      <c r="N405" s="450">
        <v>0.98</v>
      </c>
      <c r="O405" s="304"/>
      <c r="P405" s="304"/>
      <c r="Q405" s="304"/>
      <c r="R405" s="304"/>
      <c r="S405" s="304"/>
      <c r="T405" s="304"/>
      <c r="U405" s="304"/>
      <c r="V405" s="304"/>
      <c r="W405" s="304"/>
      <c r="X405" s="304"/>
      <c r="Y405" s="304"/>
      <c r="Z405" s="304"/>
      <c r="AA405" s="304"/>
      <c r="AB405" s="304"/>
      <c r="AC405" s="304"/>
      <c r="AD405" s="304"/>
      <c r="AE405" s="304"/>
      <c r="AF405" s="304"/>
      <c r="AG405" s="304"/>
      <c r="AH405" s="304"/>
      <c r="AI405" s="304"/>
      <c r="AJ405" s="304"/>
      <c r="AK405" s="304"/>
      <c r="AL405" s="304"/>
      <c r="AM405" s="304"/>
    </row>
    <row r="406" spans="1:39" s="307" customFormat="1" ht="27.75" customHeight="1">
      <c r="B406" s="308"/>
      <c r="C406" s="129" t="s">
        <v>48</v>
      </c>
      <c r="D406" s="130"/>
      <c r="E406" s="297">
        <f>SUM(E400:E405)</f>
        <v>6264600</v>
      </c>
      <c r="F406" s="297">
        <f>SUM(F400:F405)</f>
        <v>6243649.8300000001</v>
      </c>
      <c r="G406" s="297">
        <v>97.7</v>
      </c>
      <c r="H406" s="180"/>
      <c r="I406" s="165"/>
      <c r="J406" s="130"/>
      <c r="K406" s="130"/>
      <c r="L406" s="130"/>
      <c r="M406" s="130"/>
      <c r="N406" s="451">
        <v>0.99</v>
      </c>
      <c r="O406" s="309"/>
      <c r="P406" s="309"/>
      <c r="Q406" s="309"/>
      <c r="R406" s="309"/>
      <c r="S406" s="309"/>
      <c r="T406" s="309"/>
      <c r="U406" s="309"/>
      <c r="V406" s="309"/>
      <c r="W406" s="309"/>
      <c r="X406" s="309"/>
      <c r="Y406" s="309"/>
      <c r="Z406" s="309"/>
      <c r="AA406" s="309"/>
      <c r="AB406" s="309"/>
      <c r="AC406" s="309"/>
      <c r="AD406" s="309"/>
      <c r="AE406" s="309"/>
      <c r="AF406" s="309"/>
      <c r="AG406" s="309"/>
      <c r="AH406" s="309"/>
      <c r="AI406" s="309"/>
      <c r="AJ406" s="309"/>
      <c r="AK406" s="309"/>
      <c r="AL406" s="309"/>
      <c r="AM406" s="309"/>
    </row>
    <row r="407" spans="1:39" s="124" customFormat="1" ht="27.75" customHeight="1">
      <c r="A407" s="310">
        <f>F407/F597*100</f>
        <v>9.9140848436498086</v>
      </c>
      <c r="B407" s="272"/>
      <c r="C407" s="273" t="s">
        <v>266</v>
      </c>
      <c r="D407" s="105"/>
      <c r="E407" s="215">
        <f>E406+E395+E385</f>
        <v>65619588.899999999</v>
      </c>
      <c r="F407" s="215">
        <f>F406+F395+F385</f>
        <v>65598638.729999997</v>
      </c>
      <c r="G407" s="209">
        <f>F407/E407*100</f>
        <v>99.968073298916991</v>
      </c>
      <c r="H407" s="275">
        <v>0.99</v>
      </c>
      <c r="I407" s="593" t="s">
        <v>344</v>
      </c>
      <c r="J407" s="594"/>
      <c r="K407" s="594"/>
      <c r="L407" s="594"/>
      <c r="M407" s="209"/>
      <c r="N407" s="215">
        <v>0.99</v>
      </c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H407" s="133"/>
      <c r="AI407" s="133"/>
      <c r="AJ407" s="133"/>
      <c r="AK407" s="133"/>
      <c r="AL407" s="133"/>
      <c r="AM407" s="133"/>
    </row>
    <row r="408" spans="1:39" s="184" customFormat="1" ht="56.25" customHeight="1">
      <c r="B408" s="276"/>
      <c r="C408" s="580" t="s">
        <v>560</v>
      </c>
      <c r="D408" s="604"/>
      <c r="E408" s="604"/>
      <c r="F408" s="604"/>
      <c r="G408" s="604"/>
      <c r="H408" s="604"/>
      <c r="I408" s="604"/>
      <c r="J408" s="604"/>
      <c r="K408" s="604"/>
      <c r="L408" s="604"/>
      <c r="M408" s="604"/>
      <c r="N408" s="605"/>
      <c r="O408" s="256"/>
      <c r="P408" s="256"/>
      <c r="Q408" s="256"/>
      <c r="R408" s="256"/>
      <c r="S408" s="256"/>
      <c r="T408" s="256"/>
      <c r="U408" s="256"/>
      <c r="V408" s="256"/>
      <c r="W408" s="256"/>
      <c r="X408" s="256"/>
      <c r="Y408" s="256"/>
      <c r="Z408" s="256"/>
      <c r="AA408" s="256"/>
      <c r="AB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256"/>
    </row>
    <row r="409" spans="1:39" ht="37.5" customHeight="1">
      <c r="A409" s="10"/>
      <c r="B409" s="211" t="s">
        <v>267</v>
      </c>
      <c r="C409" s="595" t="s">
        <v>463</v>
      </c>
      <c r="D409" s="596"/>
      <c r="E409" s="596"/>
      <c r="F409" s="596"/>
      <c r="G409" s="596"/>
      <c r="H409" s="596"/>
      <c r="I409" s="596"/>
      <c r="J409" s="596"/>
      <c r="K409" s="596"/>
      <c r="L409" s="596"/>
      <c r="M409" s="596"/>
      <c r="N409" s="597"/>
    </row>
    <row r="410" spans="1:39" s="102" customFormat="1" ht="48.75" customHeight="1">
      <c r="B410" s="19"/>
      <c r="C410" s="567" t="s">
        <v>643</v>
      </c>
      <c r="D410" s="568"/>
      <c r="E410" s="568"/>
      <c r="F410" s="568"/>
      <c r="G410" s="568"/>
      <c r="H410" s="568"/>
      <c r="I410" s="568"/>
      <c r="J410" s="568"/>
      <c r="K410" s="568"/>
      <c r="L410" s="568"/>
      <c r="M410" s="568"/>
      <c r="N410" s="56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  <c r="AB410" s="249"/>
      <c r="AC410" s="249"/>
      <c r="AD410" s="249"/>
      <c r="AE410" s="249"/>
      <c r="AF410" s="249"/>
      <c r="AG410" s="249"/>
      <c r="AH410" s="249"/>
      <c r="AI410" s="249"/>
      <c r="AJ410" s="249"/>
      <c r="AK410" s="249"/>
      <c r="AL410" s="249"/>
      <c r="AM410" s="249"/>
    </row>
    <row r="411" spans="1:39" s="102" customFormat="1" ht="48.75" customHeight="1">
      <c r="B411" s="432"/>
      <c r="C411" s="567" t="s">
        <v>644</v>
      </c>
      <c r="D411" s="568"/>
      <c r="E411" s="568"/>
      <c r="F411" s="568"/>
      <c r="G411" s="568"/>
      <c r="H411" s="568"/>
      <c r="I411" s="568"/>
      <c r="J411" s="568"/>
      <c r="K411" s="568"/>
      <c r="L411" s="568"/>
      <c r="M411" s="568"/>
      <c r="N411" s="56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  <c r="AB411" s="249"/>
      <c r="AC411" s="249"/>
      <c r="AD411" s="249"/>
      <c r="AE411" s="249"/>
      <c r="AF411" s="249"/>
      <c r="AG411" s="249"/>
      <c r="AH411" s="249"/>
      <c r="AI411" s="249"/>
      <c r="AJ411" s="249"/>
      <c r="AK411" s="249"/>
      <c r="AL411" s="249"/>
      <c r="AM411" s="249"/>
    </row>
    <row r="412" spans="1:39" s="102" customFormat="1" ht="22.5" customHeight="1">
      <c r="B412" s="19"/>
      <c r="C412" s="567" t="s">
        <v>466</v>
      </c>
      <c r="D412" s="568"/>
      <c r="E412" s="568"/>
      <c r="F412" s="568"/>
      <c r="G412" s="568"/>
      <c r="H412" s="568"/>
      <c r="I412" s="568"/>
      <c r="J412" s="568"/>
      <c r="K412" s="568"/>
      <c r="L412" s="568"/>
      <c r="M412" s="568"/>
      <c r="N412" s="56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  <c r="AC412" s="249"/>
      <c r="AD412" s="249"/>
      <c r="AE412" s="249"/>
      <c r="AF412" s="249"/>
      <c r="AG412" s="249"/>
      <c r="AH412" s="249"/>
      <c r="AI412" s="249"/>
      <c r="AJ412" s="249"/>
      <c r="AK412" s="249"/>
      <c r="AL412" s="249"/>
      <c r="AM412" s="249"/>
    </row>
    <row r="413" spans="1:39" s="102" customFormat="1" ht="27.75" customHeight="1">
      <c r="B413" s="19"/>
      <c r="C413" s="567" t="s">
        <v>467</v>
      </c>
      <c r="D413" s="568"/>
      <c r="E413" s="568"/>
      <c r="F413" s="568"/>
      <c r="G413" s="568"/>
      <c r="H413" s="568"/>
      <c r="I413" s="568"/>
      <c r="J413" s="568"/>
      <c r="K413" s="568"/>
      <c r="L413" s="568"/>
      <c r="M413" s="568"/>
      <c r="N413" s="56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  <c r="AC413" s="249"/>
      <c r="AD413" s="249"/>
      <c r="AE413" s="249"/>
      <c r="AF413" s="249"/>
      <c r="AG413" s="249"/>
      <c r="AH413" s="249"/>
      <c r="AI413" s="249"/>
      <c r="AJ413" s="249"/>
      <c r="AK413" s="249"/>
      <c r="AL413" s="249"/>
      <c r="AM413" s="249"/>
    </row>
    <row r="414" spans="1:39" s="102" customFormat="1" ht="24.75" customHeight="1">
      <c r="B414" s="19"/>
      <c r="C414" s="577" t="s">
        <v>468</v>
      </c>
      <c r="D414" s="578"/>
      <c r="E414" s="578"/>
      <c r="F414" s="578"/>
      <c r="G414" s="578"/>
      <c r="H414" s="578"/>
      <c r="I414" s="578"/>
      <c r="J414" s="578"/>
      <c r="K414" s="578"/>
      <c r="L414" s="578"/>
      <c r="M414" s="578"/>
      <c r="N414" s="57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  <c r="AC414" s="249"/>
      <c r="AD414" s="249"/>
      <c r="AE414" s="249"/>
      <c r="AF414" s="249"/>
      <c r="AG414" s="249"/>
      <c r="AH414" s="249"/>
      <c r="AI414" s="249"/>
      <c r="AJ414" s="249"/>
      <c r="AK414" s="249"/>
      <c r="AL414" s="249"/>
      <c r="AM414" s="249"/>
    </row>
    <row r="415" spans="1:39" s="102" customFormat="1" ht="24.75" customHeight="1">
      <c r="B415" s="432"/>
      <c r="C415" s="567" t="s">
        <v>645</v>
      </c>
      <c r="D415" s="568"/>
      <c r="E415" s="568"/>
      <c r="F415" s="568"/>
      <c r="G415" s="568"/>
      <c r="H415" s="568"/>
      <c r="I415" s="568"/>
      <c r="J415" s="568"/>
      <c r="K415" s="568"/>
      <c r="L415" s="568"/>
      <c r="M415" s="568"/>
      <c r="N415" s="56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  <c r="AC415" s="249"/>
      <c r="AD415" s="249"/>
      <c r="AE415" s="249"/>
      <c r="AF415" s="249"/>
      <c r="AG415" s="249"/>
      <c r="AH415" s="249"/>
      <c r="AI415" s="249"/>
      <c r="AJ415" s="249"/>
      <c r="AK415" s="249"/>
      <c r="AL415" s="249"/>
      <c r="AM415" s="249"/>
    </row>
    <row r="416" spans="1:39" s="283" customFormat="1" ht="35.25" customHeight="1">
      <c r="B416" s="284"/>
      <c r="C416" s="565" t="s">
        <v>642</v>
      </c>
      <c r="D416" s="566"/>
      <c r="E416" s="566"/>
      <c r="F416" s="566"/>
      <c r="G416" s="566"/>
      <c r="H416" s="566"/>
      <c r="I416" s="566"/>
      <c r="J416" s="566"/>
      <c r="K416" s="566"/>
      <c r="L416" s="566"/>
      <c r="M416" s="566"/>
      <c r="N416" s="462"/>
      <c r="O416" s="285"/>
      <c r="P416" s="285"/>
      <c r="Q416" s="285"/>
      <c r="R416" s="285"/>
      <c r="S416" s="285"/>
      <c r="T416" s="285"/>
      <c r="U416" s="285"/>
      <c r="V416" s="285"/>
      <c r="W416" s="285"/>
      <c r="X416" s="285"/>
      <c r="Y416" s="285"/>
      <c r="Z416" s="285"/>
      <c r="AA416" s="285"/>
      <c r="AB416" s="285"/>
      <c r="AC416" s="285"/>
      <c r="AD416" s="285"/>
      <c r="AE416" s="285"/>
      <c r="AF416" s="285"/>
      <c r="AG416" s="285"/>
      <c r="AH416" s="285"/>
      <c r="AI416" s="285"/>
      <c r="AJ416" s="285"/>
      <c r="AK416" s="285"/>
      <c r="AL416" s="285"/>
      <c r="AM416" s="285"/>
    </row>
    <row r="417" spans="1:39" s="357" customFormat="1" ht="67.5" customHeight="1">
      <c r="B417" s="11"/>
      <c r="C417" s="570" t="s">
        <v>646</v>
      </c>
      <c r="D417" s="571"/>
      <c r="E417" s="571"/>
      <c r="F417" s="571"/>
      <c r="G417" s="571"/>
      <c r="H417" s="571"/>
      <c r="I417" s="571"/>
      <c r="J417" s="571"/>
      <c r="K417" s="571"/>
      <c r="L417" s="571"/>
      <c r="M417" s="571"/>
      <c r="N417" s="572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  <c r="AA417" s="358"/>
      <c r="AB417" s="358"/>
      <c r="AC417" s="358"/>
      <c r="AD417" s="358"/>
      <c r="AE417" s="358"/>
      <c r="AF417" s="358"/>
      <c r="AG417" s="358"/>
      <c r="AH417" s="358"/>
      <c r="AI417" s="358"/>
      <c r="AJ417" s="358"/>
      <c r="AK417" s="358"/>
      <c r="AL417" s="358"/>
      <c r="AM417" s="358"/>
    </row>
    <row r="418" spans="1:39" s="357" customFormat="1" ht="35.25" customHeight="1">
      <c r="B418" s="11"/>
      <c r="C418" s="570" t="s">
        <v>647</v>
      </c>
      <c r="D418" s="571"/>
      <c r="E418" s="571"/>
      <c r="F418" s="571"/>
      <c r="G418" s="571"/>
      <c r="H418" s="571"/>
      <c r="I418" s="571"/>
      <c r="J418" s="571"/>
      <c r="K418" s="571"/>
      <c r="L418" s="571"/>
      <c r="M418" s="571"/>
      <c r="N418" s="572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  <c r="AA418" s="358"/>
      <c r="AB418" s="358"/>
      <c r="AC418" s="358"/>
      <c r="AD418" s="358"/>
      <c r="AE418" s="358"/>
      <c r="AF418" s="358"/>
      <c r="AG418" s="358"/>
      <c r="AH418" s="358"/>
      <c r="AI418" s="358"/>
      <c r="AJ418" s="358"/>
      <c r="AK418" s="358"/>
      <c r="AL418" s="358"/>
      <c r="AM418" s="358"/>
    </row>
    <row r="419" spans="1:39" s="18" customFormat="1" ht="58.5" customHeight="1">
      <c r="A419" s="12"/>
      <c r="B419" s="13"/>
      <c r="C419" s="14" t="s">
        <v>648</v>
      </c>
      <c r="D419" s="13" t="s">
        <v>570</v>
      </c>
      <c r="E419" s="16">
        <v>400000</v>
      </c>
      <c r="F419" s="16">
        <v>220198.22</v>
      </c>
      <c r="G419" s="103"/>
      <c r="H419" s="103"/>
      <c r="I419" s="14" t="s">
        <v>464</v>
      </c>
      <c r="J419" s="15" t="s">
        <v>31</v>
      </c>
      <c r="K419" s="15">
        <v>15</v>
      </c>
      <c r="L419" s="15">
        <v>15</v>
      </c>
      <c r="M419" s="16">
        <v>100</v>
      </c>
      <c r="N419" s="17">
        <v>1</v>
      </c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</row>
    <row r="420" spans="1:39" s="18" customFormat="1" ht="40.5" customHeight="1">
      <c r="A420" s="12"/>
      <c r="B420" s="13"/>
      <c r="C420" s="14" t="s">
        <v>649</v>
      </c>
      <c r="D420" s="13" t="s">
        <v>570</v>
      </c>
      <c r="E420" s="16">
        <v>300000</v>
      </c>
      <c r="F420" s="16">
        <v>99800</v>
      </c>
      <c r="G420" s="103"/>
      <c r="H420" s="103"/>
      <c r="I420" s="14" t="s">
        <v>465</v>
      </c>
      <c r="J420" s="15" t="s">
        <v>31</v>
      </c>
      <c r="K420" s="15">
        <v>20</v>
      </c>
      <c r="L420" s="15">
        <v>20</v>
      </c>
      <c r="M420" s="16">
        <f t="shared" ref="M420:M421" si="14">L420/K420*100</f>
        <v>100</v>
      </c>
      <c r="N420" s="17">
        <v>1</v>
      </c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</row>
    <row r="421" spans="1:39" s="18" customFormat="1" ht="40.5" customHeight="1">
      <c r="A421" s="12"/>
      <c r="B421" s="344"/>
      <c r="C421" s="174" t="s">
        <v>715</v>
      </c>
      <c r="D421" s="344" t="s">
        <v>570</v>
      </c>
      <c r="E421" s="176">
        <v>1400000</v>
      </c>
      <c r="F421" s="176">
        <v>1400000</v>
      </c>
      <c r="G421" s="177"/>
      <c r="H421" s="177"/>
      <c r="I421" s="174" t="s">
        <v>716</v>
      </c>
      <c r="J421" s="175" t="s">
        <v>31</v>
      </c>
      <c r="K421" s="175">
        <v>1</v>
      </c>
      <c r="L421" s="175">
        <v>1</v>
      </c>
      <c r="M421" s="16">
        <f t="shared" si="14"/>
        <v>100</v>
      </c>
      <c r="N421" s="179">
        <v>1</v>
      </c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</row>
    <row r="422" spans="1:39" s="464" customFormat="1" ht="27" customHeight="1">
      <c r="B422" s="465"/>
      <c r="C422" s="466" t="s">
        <v>28</v>
      </c>
      <c r="D422" s="465"/>
      <c r="E422" s="467">
        <f>SUM(E419:E421)</f>
        <v>2100000</v>
      </c>
      <c r="F422" s="467">
        <f>SUM(F419:F421)</f>
        <v>1719998.22</v>
      </c>
      <c r="G422" s="329">
        <f>F422/E422*100</f>
        <v>81.904677142857139</v>
      </c>
      <c r="H422" s="470"/>
      <c r="I422" s="466"/>
      <c r="J422" s="468"/>
      <c r="K422" s="468"/>
      <c r="L422" s="468"/>
      <c r="M422" s="467"/>
      <c r="N422" s="463">
        <v>1</v>
      </c>
      <c r="O422" s="469"/>
      <c r="P422" s="469"/>
      <c r="Q422" s="469"/>
      <c r="R422" s="469"/>
      <c r="S422" s="469"/>
      <c r="T422" s="469"/>
      <c r="U422" s="469"/>
      <c r="V422" s="469"/>
      <c r="W422" s="469"/>
      <c r="X422" s="469"/>
      <c r="Y422" s="469"/>
      <c r="Z422" s="469"/>
      <c r="AA422" s="469"/>
      <c r="AB422" s="469"/>
      <c r="AC422" s="469"/>
      <c r="AD422" s="469"/>
      <c r="AE422" s="469"/>
      <c r="AF422" s="469"/>
      <c r="AG422" s="469"/>
      <c r="AH422" s="469"/>
      <c r="AI422" s="469"/>
      <c r="AJ422" s="469"/>
      <c r="AK422" s="469"/>
      <c r="AL422" s="469"/>
      <c r="AM422" s="469"/>
    </row>
    <row r="423" spans="1:39" s="471" customFormat="1" ht="40.5" customHeight="1">
      <c r="B423" s="472"/>
      <c r="C423" s="559"/>
      <c r="D423" s="560"/>
      <c r="E423" s="560"/>
      <c r="F423" s="560"/>
      <c r="G423" s="560"/>
      <c r="H423" s="560"/>
      <c r="I423" s="560"/>
      <c r="J423" s="560"/>
      <c r="K423" s="560"/>
      <c r="L423" s="560"/>
      <c r="M423" s="560"/>
      <c r="N423" s="561"/>
      <c r="O423" s="473"/>
      <c r="P423" s="473"/>
      <c r="Q423" s="473"/>
      <c r="R423" s="473"/>
      <c r="S423" s="473"/>
      <c r="T423" s="473"/>
      <c r="U423" s="473"/>
      <c r="V423" s="473"/>
      <c r="W423" s="473"/>
      <c r="X423" s="473"/>
      <c r="Y423" s="473"/>
      <c r="Z423" s="473"/>
      <c r="AA423" s="473"/>
      <c r="AB423" s="473"/>
      <c r="AC423" s="473"/>
      <c r="AD423" s="473"/>
      <c r="AE423" s="473"/>
      <c r="AF423" s="473"/>
      <c r="AG423" s="473"/>
      <c r="AH423" s="473"/>
      <c r="AI423" s="473"/>
      <c r="AJ423" s="473"/>
      <c r="AK423" s="473"/>
      <c r="AL423" s="473"/>
      <c r="AM423" s="473"/>
    </row>
    <row r="424" spans="1:39" s="18" customFormat="1" ht="40.5" customHeight="1">
      <c r="A424" s="12"/>
      <c r="B424" s="344"/>
      <c r="C424" s="562" t="s">
        <v>650</v>
      </c>
      <c r="D424" s="573"/>
      <c r="E424" s="573"/>
      <c r="F424" s="573"/>
      <c r="G424" s="573"/>
      <c r="H424" s="573"/>
      <c r="I424" s="573"/>
      <c r="J424" s="573"/>
      <c r="K424" s="573"/>
      <c r="L424" s="573"/>
      <c r="M424" s="573"/>
      <c r="N424" s="574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</row>
    <row r="425" spans="1:39" s="18" customFormat="1" ht="40.5" customHeight="1">
      <c r="A425" s="12"/>
      <c r="B425" s="344"/>
      <c r="C425" s="562" t="s">
        <v>651</v>
      </c>
      <c r="D425" s="575"/>
      <c r="E425" s="575"/>
      <c r="F425" s="575"/>
      <c r="G425" s="575"/>
      <c r="H425" s="575"/>
      <c r="I425" s="575"/>
      <c r="J425" s="575"/>
      <c r="K425" s="575"/>
      <c r="L425" s="575"/>
      <c r="M425" s="575"/>
      <c r="N425" s="576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</row>
    <row r="426" spans="1:39" s="18" customFormat="1" ht="51.75" customHeight="1">
      <c r="A426" s="12"/>
      <c r="B426" s="344"/>
      <c r="C426" s="174" t="s">
        <v>718</v>
      </c>
      <c r="D426" s="344" t="s">
        <v>576</v>
      </c>
      <c r="E426" s="485">
        <v>5234100</v>
      </c>
      <c r="F426" s="485">
        <v>5234100</v>
      </c>
      <c r="G426" s="177"/>
      <c r="H426" s="177"/>
      <c r="I426" s="174" t="s">
        <v>717</v>
      </c>
      <c r="J426" s="175" t="s">
        <v>16</v>
      </c>
      <c r="K426" s="175" t="s">
        <v>654</v>
      </c>
      <c r="L426" s="175">
        <v>97.3</v>
      </c>
      <c r="M426" s="176">
        <v>100</v>
      </c>
      <c r="N426" s="179">
        <v>1</v>
      </c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</row>
    <row r="427" spans="1:39" s="18" customFormat="1" ht="54.75" customHeight="1">
      <c r="A427" s="12"/>
      <c r="B427" s="344"/>
      <c r="C427" s="174" t="s">
        <v>719</v>
      </c>
      <c r="D427" s="344" t="s">
        <v>576</v>
      </c>
      <c r="E427" s="485">
        <v>86600</v>
      </c>
      <c r="F427" s="485">
        <v>86600</v>
      </c>
      <c r="G427" s="177"/>
      <c r="H427" s="177"/>
      <c r="I427" s="174" t="s">
        <v>655</v>
      </c>
      <c r="J427" s="175" t="s">
        <v>31</v>
      </c>
      <c r="K427" s="175">
        <v>12</v>
      </c>
      <c r="L427" s="175">
        <v>12</v>
      </c>
      <c r="M427" s="176">
        <v>100</v>
      </c>
      <c r="N427" s="179">
        <v>1</v>
      </c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</row>
    <row r="428" spans="1:39" s="18" customFormat="1" ht="53.25" customHeight="1">
      <c r="A428" s="12"/>
      <c r="B428" s="344"/>
      <c r="C428" s="174" t="s">
        <v>667</v>
      </c>
      <c r="D428" s="344" t="s">
        <v>576</v>
      </c>
      <c r="E428" s="485">
        <v>77700</v>
      </c>
      <c r="F428" s="485">
        <v>77700</v>
      </c>
      <c r="G428" s="177"/>
      <c r="H428" s="177"/>
      <c r="I428" s="174" t="s">
        <v>656</v>
      </c>
      <c r="J428" s="175" t="s">
        <v>31</v>
      </c>
      <c r="K428" s="175">
        <v>20</v>
      </c>
      <c r="L428" s="175">
        <v>20</v>
      </c>
      <c r="M428" s="176">
        <v>100</v>
      </c>
      <c r="N428" s="179">
        <v>1</v>
      </c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</row>
    <row r="429" spans="1:39" s="18" customFormat="1" ht="61.5" customHeight="1">
      <c r="A429" s="12"/>
      <c r="B429" s="344"/>
      <c r="C429" s="174" t="s">
        <v>697</v>
      </c>
      <c r="D429" s="344" t="s">
        <v>576</v>
      </c>
      <c r="E429" s="485">
        <v>94200</v>
      </c>
      <c r="F429" s="485">
        <v>94200</v>
      </c>
      <c r="G429" s="177"/>
      <c r="H429" s="177"/>
      <c r="I429" s="174" t="s">
        <v>657</v>
      </c>
      <c r="J429" s="175" t="s">
        <v>31</v>
      </c>
      <c r="K429" s="175">
        <v>10</v>
      </c>
      <c r="L429" s="175">
        <v>10</v>
      </c>
      <c r="M429" s="176">
        <v>100</v>
      </c>
      <c r="N429" s="179">
        <v>1</v>
      </c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</row>
    <row r="430" spans="1:39" s="18" customFormat="1" ht="40.5" customHeight="1">
      <c r="A430" s="12"/>
      <c r="B430" s="344"/>
      <c r="C430" s="174" t="s">
        <v>652</v>
      </c>
      <c r="D430" s="344" t="s">
        <v>570</v>
      </c>
      <c r="E430" s="485">
        <v>1799654.31</v>
      </c>
      <c r="F430" s="485">
        <v>1751972.71</v>
      </c>
      <c r="G430" s="177"/>
      <c r="H430" s="177"/>
      <c r="I430" s="174"/>
      <c r="J430" s="175"/>
      <c r="K430" s="175"/>
      <c r="L430" s="175"/>
      <c r="M430" s="176"/>
      <c r="N430" s="179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</row>
    <row r="431" spans="1:39" s="18" customFormat="1" ht="80.25" customHeight="1">
      <c r="A431" s="12"/>
      <c r="B431" s="344"/>
      <c r="C431" s="174" t="s">
        <v>569</v>
      </c>
      <c r="D431" s="344" t="s">
        <v>576</v>
      </c>
      <c r="E431" s="485">
        <v>11037188</v>
      </c>
      <c r="F431" s="485">
        <v>10774861.52</v>
      </c>
      <c r="G431" s="177"/>
      <c r="H431" s="177"/>
      <c r="I431" s="174"/>
      <c r="J431" s="175"/>
      <c r="K431" s="175"/>
      <c r="L431" s="175"/>
      <c r="M431" s="176"/>
      <c r="N431" s="179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</row>
    <row r="432" spans="1:39" s="18" customFormat="1" ht="102.75" customHeight="1">
      <c r="A432" s="12"/>
      <c r="B432" s="344"/>
      <c r="C432" s="174" t="s">
        <v>720</v>
      </c>
      <c r="D432" s="344" t="s">
        <v>570</v>
      </c>
      <c r="E432" s="485">
        <v>400623.69</v>
      </c>
      <c r="F432" s="485">
        <v>400623.69</v>
      </c>
      <c r="G432" s="177"/>
      <c r="H432" s="177"/>
      <c r="I432" s="174"/>
      <c r="J432" s="175"/>
      <c r="K432" s="175"/>
      <c r="L432" s="175"/>
      <c r="M432" s="176"/>
      <c r="N432" s="179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</row>
    <row r="433" spans="1:39" s="18" customFormat="1" ht="52.5" customHeight="1">
      <c r="A433" s="12"/>
      <c r="B433" s="344"/>
      <c r="C433" s="174" t="s">
        <v>721</v>
      </c>
      <c r="D433" s="344" t="s">
        <v>570</v>
      </c>
      <c r="E433" s="485">
        <v>38289</v>
      </c>
      <c r="F433" s="485">
        <v>38289</v>
      </c>
      <c r="G433" s="177"/>
      <c r="H433" s="177"/>
      <c r="I433" s="174"/>
      <c r="J433" s="175"/>
      <c r="K433" s="175"/>
      <c r="L433" s="175"/>
      <c r="M433" s="176"/>
      <c r="N433" s="179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</row>
    <row r="434" spans="1:39" s="18" customFormat="1" ht="81.75" customHeight="1">
      <c r="A434" s="12"/>
      <c r="B434" s="344"/>
      <c r="C434" s="174" t="s">
        <v>722</v>
      </c>
      <c r="D434" s="344" t="s">
        <v>570</v>
      </c>
      <c r="E434" s="176">
        <v>15000</v>
      </c>
      <c r="F434" s="176">
        <v>15000</v>
      </c>
      <c r="G434" s="177"/>
      <c r="H434" s="177"/>
      <c r="I434" s="174"/>
      <c r="J434" s="175"/>
      <c r="K434" s="175"/>
      <c r="L434" s="175"/>
      <c r="M434" s="176"/>
      <c r="N434" s="179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</row>
    <row r="435" spans="1:39" s="18" customFormat="1" ht="81.75" customHeight="1">
      <c r="A435" s="12"/>
      <c r="B435" s="344"/>
      <c r="C435" s="174" t="s">
        <v>653</v>
      </c>
      <c r="D435" s="344" t="s">
        <v>570</v>
      </c>
      <c r="E435" s="176">
        <v>3925900</v>
      </c>
      <c r="F435" s="176">
        <v>3925900</v>
      </c>
      <c r="G435" s="177"/>
      <c r="H435" s="177"/>
      <c r="I435" s="174"/>
      <c r="J435" s="175"/>
      <c r="K435" s="175"/>
      <c r="L435" s="175"/>
      <c r="M435" s="176"/>
      <c r="N435" s="179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</row>
    <row r="436" spans="1:39" s="18" customFormat="1" ht="81.75" customHeight="1">
      <c r="A436" s="12"/>
      <c r="B436" s="344"/>
      <c r="C436" s="174" t="s">
        <v>723</v>
      </c>
      <c r="D436" s="344" t="s">
        <v>724</v>
      </c>
      <c r="E436" s="176">
        <v>1585500</v>
      </c>
      <c r="F436" s="176">
        <v>1459858</v>
      </c>
      <c r="G436" s="177"/>
      <c r="H436" s="177"/>
      <c r="I436" s="174"/>
      <c r="J436" s="175"/>
      <c r="K436" s="175"/>
      <c r="L436" s="175"/>
      <c r="M436" s="176"/>
      <c r="N436" s="179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</row>
    <row r="437" spans="1:39" s="18" customFormat="1" ht="34.5" customHeight="1">
      <c r="A437" s="12"/>
      <c r="B437" s="465"/>
      <c r="C437" s="466" t="s">
        <v>32</v>
      </c>
      <c r="D437" s="465"/>
      <c r="E437" s="528">
        <f>SUM(E426:E436)</f>
        <v>24294755.000000004</v>
      </c>
      <c r="F437" s="528">
        <f>SUM(F426:F436)</f>
        <v>23859104.920000002</v>
      </c>
      <c r="G437" s="329">
        <f>F437/E437*100</f>
        <v>98.206814269170437</v>
      </c>
      <c r="H437" s="329">
        <v>98</v>
      </c>
      <c r="I437" s="466"/>
      <c r="J437" s="468"/>
      <c r="K437" s="468"/>
      <c r="L437" s="468"/>
      <c r="M437" s="467"/>
      <c r="N437" s="463">
        <v>1</v>
      </c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</row>
    <row r="438" spans="1:39" s="471" customFormat="1" ht="40.5" customHeight="1">
      <c r="B438" s="472"/>
      <c r="C438" s="559" t="s">
        <v>658</v>
      </c>
      <c r="D438" s="560"/>
      <c r="E438" s="560"/>
      <c r="F438" s="560"/>
      <c r="G438" s="560"/>
      <c r="H438" s="560"/>
      <c r="I438" s="560"/>
      <c r="J438" s="560"/>
      <c r="K438" s="560"/>
      <c r="L438" s="560"/>
      <c r="M438" s="560"/>
      <c r="N438" s="561"/>
      <c r="O438" s="473"/>
      <c r="P438" s="473"/>
      <c r="Q438" s="473"/>
      <c r="R438" s="473"/>
      <c r="S438" s="473"/>
      <c r="T438" s="473"/>
      <c r="U438" s="473"/>
      <c r="V438" s="473"/>
      <c r="W438" s="473"/>
      <c r="X438" s="473"/>
      <c r="Y438" s="473"/>
      <c r="Z438" s="473"/>
      <c r="AA438" s="473"/>
      <c r="AB438" s="473"/>
      <c r="AC438" s="473"/>
      <c r="AD438" s="473"/>
      <c r="AE438" s="473"/>
      <c r="AF438" s="473"/>
      <c r="AG438" s="473"/>
      <c r="AH438" s="473"/>
      <c r="AI438" s="473"/>
      <c r="AJ438" s="473"/>
      <c r="AK438" s="473"/>
      <c r="AL438" s="473"/>
      <c r="AM438" s="473"/>
    </row>
    <row r="439" spans="1:39" s="18" customFormat="1" ht="40.5" customHeight="1">
      <c r="A439" s="12"/>
      <c r="B439" s="344"/>
      <c r="C439" s="562" t="s">
        <v>659</v>
      </c>
      <c r="D439" s="563"/>
      <c r="E439" s="563"/>
      <c r="F439" s="563"/>
      <c r="G439" s="563"/>
      <c r="H439" s="563"/>
      <c r="I439" s="563"/>
      <c r="J439" s="563"/>
      <c r="K439" s="563"/>
      <c r="L439" s="563"/>
      <c r="M439" s="563"/>
      <c r="N439" s="564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</row>
    <row r="440" spans="1:39" s="18" customFormat="1" ht="40.5" customHeight="1">
      <c r="A440" s="12"/>
      <c r="B440" s="344"/>
      <c r="C440" s="562" t="s">
        <v>660</v>
      </c>
      <c r="D440" s="563"/>
      <c r="E440" s="563"/>
      <c r="F440" s="563"/>
      <c r="G440" s="563"/>
      <c r="H440" s="563"/>
      <c r="I440" s="563"/>
      <c r="J440" s="563"/>
      <c r="K440" s="563"/>
      <c r="L440" s="563"/>
      <c r="M440" s="563"/>
      <c r="N440" s="564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</row>
    <row r="441" spans="1:39" s="18" customFormat="1" ht="78" customHeight="1">
      <c r="A441" s="12"/>
      <c r="B441" s="344"/>
      <c r="C441" s="174" t="s">
        <v>725</v>
      </c>
      <c r="D441" s="344"/>
      <c r="E441" s="176">
        <v>99700</v>
      </c>
      <c r="F441" s="176">
        <v>99700</v>
      </c>
      <c r="G441" s="177"/>
      <c r="H441" s="177"/>
      <c r="I441" s="174" t="s">
        <v>661</v>
      </c>
      <c r="J441" s="175" t="s">
        <v>31</v>
      </c>
      <c r="K441" s="175">
        <v>5</v>
      </c>
      <c r="L441" s="175">
        <v>5</v>
      </c>
      <c r="M441" s="176">
        <v>100</v>
      </c>
      <c r="N441" s="179">
        <v>1</v>
      </c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</row>
    <row r="442" spans="1:39" s="18" customFormat="1" ht="69.75" customHeight="1">
      <c r="A442" s="12"/>
      <c r="B442" s="344"/>
      <c r="C442" s="174" t="s">
        <v>726</v>
      </c>
      <c r="D442" s="344" t="s">
        <v>727</v>
      </c>
      <c r="E442" s="176">
        <v>1744000</v>
      </c>
      <c r="F442" s="176">
        <v>1744000</v>
      </c>
      <c r="G442" s="177"/>
      <c r="H442" s="177"/>
      <c r="I442" s="174"/>
      <c r="J442" s="175"/>
      <c r="K442" s="175"/>
      <c r="L442" s="175"/>
      <c r="M442" s="176"/>
      <c r="N442" s="179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</row>
    <row r="443" spans="1:39" s="137" customFormat="1" ht="24.75" customHeight="1">
      <c r="B443" s="323"/>
      <c r="C443" s="324" t="s">
        <v>728</v>
      </c>
      <c r="D443" s="325"/>
      <c r="E443" s="330">
        <f>SUM(E441:E442)</f>
        <v>1843700</v>
      </c>
      <c r="F443" s="330">
        <f>SUM(F441:F442)</f>
        <v>1843700</v>
      </c>
      <c r="G443" s="329">
        <f>F443/E443*100</f>
        <v>100</v>
      </c>
      <c r="H443" s="529">
        <v>1</v>
      </c>
      <c r="I443" s="326"/>
      <c r="J443" s="327"/>
      <c r="K443" s="327"/>
      <c r="L443" s="327"/>
      <c r="M443" s="327"/>
      <c r="N443" s="404">
        <v>1</v>
      </c>
      <c r="O443" s="247"/>
      <c r="P443" s="247"/>
      <c r="Q443" s="247"/>
      <c r="R443" s="247"/>
      <c r="S443" s="247"/>
      <c r="T443" s="247"/>
      <c r="U443" s="247"/>
      <c r="V443" s="247"/>
      <c r="W443" s="247"/>
      <c r="X443" s="247"/>
      <c r="Y443" s="247"/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7"/>
      <c r="AK443" s="247"/>
      <c r="AL443" s="247"/>
      <c r="AM443" s="247"/>
    </row>
    <row r="444" spans="1:39" s="521" customFormat="1" ht="48" customHeight="1">
      <c r="B444" s="532"/>
      <c r="C444" s="559" t="s">
        <v>729</v>
      </c>
      <c r="D444" s="560"/>
      <c r="E444" s="560"/>
      <c r="F444" s="560"/>
      <c r="G444" s="560"/>
      <c r="H444" s="560"/>
      <c r="I444" s="560"/>
      <c r="J444" s="560"/>
      <c r="K444" s="560"/>
      <c r="L444" s="560"/>
      <c r="M444" s="560"/>
      <c r="N444" s="561"/>
      <c r="O444" s="291"/>
      <c r="P444" s="291"/>
      <c r="Q444" s="291"/>
      <c r="R444" s="291"/>
      <c r="S444" s="291"/>
      <c r="T444" s="291"/>
      <c r="U444" s="291"/>
      <c r="V444" s="291"/>
      <c r="W444" s="291"/>
      <c r="X444" s="291"/>
      <c r="Y444" s="291"/>
      <c r="Z444" s="291"/>
      <c r="AA444" s="291"/>
      <c r="AB444" s="291"/>
      <c r="AC444" s="291"/>
      <c r="AD444" s="291"/>
      <c r="AE444" s="291"/>
      <c r="AF444" s="291"/>
      <c r="AG444" s="291"/>
      <c r="AH444" s="291"/>
      <c r="AI444" s="291"/>
      <c r="AJ444" s="291"/>
      <c r="AK444" s="291"/>
      <c r="AL444" s="291"/>
      <c r="AM444" s="291"/>
    </row>
    <row r="445" spans="1:39" s="18" customFormat="1" ht="57.75" customHeight="1">
      <c r="B445" s="344"/>
      <c r="C445" s="562" t="s">
        <v>730</v>
      </c>
      <c r="D445" s="563"/>
      <c r="E445" s="563"/>
      <c r="F445" s="563"/>
      <c r="G445" s="563"/>
      <c r="H445" s="563"/>
      <c r="I445" s="563"/>
      <c r="J445" s="563"/>
      <c r="K445" s="563"/>
      <c r="L445" s="563"/>
      <c r="M445" s="563"/>
      <c r="N445" s="564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</row>
    <row r="446" spans="1:39" s="18" customFormat="1" ht="167.25" customHeight="1">
      <c r="B446" s="344"/>
      <c r="C446" s="674" t="s">
        <v>731</v>
      </c>
      <c r="D446" s="675"/>
      <c r="E446" s="675"/>
      <c r="F446" s="675"/>
      <c r="G446" s="675"/>
      <c r="H446" s="675"/>
      <c r="I446" s="675"/>
      <c r="J446" s="675"/>
      <c r="K446" s="675"/>
      <c r="L446" s="675"/>
      <c r="M446" s="675"/>
      <c r="N446" s="676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</row>
    <row r="447" spans="1:39" s="18" customFormat="1" ht="83.25" customHeight="1">
      <c r="B447" s="344"/>
      <c r="C447" s="174" t="s">
        <v>735</v>
      </c>
      <c r="D447" s="344" t="s">
        <v>736</v>
      </c>
      <c r="E447" s="485">
        <v>80924895.099999994</v>
      </c>
      <c r="F447" s="485">
        <v>73044887.420000002</v>
      </c>
      <c r="G447" s="530"/>
      <c r="H447" s="531"/>
      <c r="I447" s="342" t="s">
        <v>732</v>
      </c>
      <c r="J447" s="15" t="s">
        <v>733</v>
      </c>
      <c r="K447" s="175">
        <v>143.6</v>
      </c>
      <c r="L447" s="175">
        <v>143.6</v>
      </c>
      <c r="M447" s="175">
        <v>100</v>
      </c>
      <c r="N447" s="533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</row>
    <row r="448" spans="1:39" s="18" customFormat="1" ht="68.25" customHeight="1">
      <c r="B448" s="344"/>
      <c r="C448" s="174" t="s">
        <v>737</v>
      </c>
      <c r="D448" s="344" t="s">
        <v>576</v>
      </c>
      <c r="E448" s="485">
        <v>28707041.66</v>
      </c>
      <c r="F448" s="485">
        <v>28707041.66</v>
      </c>
      <c r="G448" s="534"/>
      <c r="H448" s="535"/>
      <c r="I448" s="342" t="s">
        <v>734</v>
      </c>
      <c r="J448" s="15" t="s">
        <v>268</v>
      </c>
      <c r="K448" s="175">
        <v>4</v>
      </c>
      <c r="L448" s="175">
        <v>4</v>
      </c>
      <c r="M448" s="175">
        <v>100</v>
      </c>
      <c r="N448" s="533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</row>
    <row r="449" spans="1:39" s="18" customFormat="1" ht="68.25" customHeight="1">
      <c r="B449" s="344"/>
      <c r="C449" s="522" t="s">
        <v>738</v>
      </c>
      <c r="D449" s="13" t="s">
        <v>606</v>
      </c>
      <c r="E449" s="484">
        <v>1185022.51</v>
      </c>
      <c r="F449" s="484">
        <v>1182743.71</v>
      </c>
      <c r="G449" s="536"/>
      <c r="H449" s="537"/>
      <c r="I449" s="342"/>
      <c r="J449" s="15"/>
      <c r="K449" s="15"/>
      <c r="L449" s="15"/>
      <c r="M449" s="15"/>
      <c r="N449" s="538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</row>
    <row r="450" spans="1:39" s="167" customFormat="1" ht="36.75" customHeight="1">
      <c r="B450" s="539"/>
      <c r="C450" s="129" t="s">
        <v>56</v>
      </c>
      <c r="D450" s="168"/>
      <c r="E450" s="371">
        <f>E449+E448+E447</f>
        <v>110816959.27</v>
      </c>
      <c r="F450" s="371">
        <f>F449+F448+F447</f>
        <v>102934672.79000001</v>
      </c>
      <c r="G450" s="119">
        <f>F450/E450*100</f>
        <v>92.887111745418679</v>
      </c>
      <c r="H450" s="540">
        <v>93</v>
      </c>
      <c r="I450" s="116"/>
      <c r="J450" s="139"/>
      <c r="K450" s="139"/>
      <c r="L450" s="139"/>
      <c r="M450" s="139"/>
      <c r="N450" s="541">
        <v>1</v>
      </c>
      <c r="O450" s="250"/>
      <c r="P450" s="250"/>
      <c r="Q450" s="250"/>
      <c r="R450" s="250"/>
      <c r="S450" s="250"/>
      <c r="T450" s="250"/>
      <c r="U450" s="250"/>
      <c r="V450" s="250"/>
      <c r="W450" s="250"/>
      <c r="X450" s="250"/>
      <c r="Y450" s="250"/>
      <c r="Z450" s="250"/>
      <c r="AA450" s="250"/>
      <c r="AB450" s="250"/>
      <c r="AC450" s="250"/>
      <c r="AD450" s="250"/>
      <c r="AE450" s="250"/>
      <c r="AF450" s="250"/>
      <c r="AG450" s="250"/>
      <c r="AH450" s="250"/>
      <c r="AI450" s="250"/>
      <c r="AJ450" s="250"/>
      <c r="AK450" s="250"/>
      <c r="AL450" s="250"/>
      <c r="AM450" s="250"/>
    </row>
    <row r="451" spans="1:39" s="115" customFormat="1" ht="40.5" customHeight="1">
      <c r="B451" s="54"/>
      <c r="C451" s="273" t="s">
        <v>269</v>
      </c>
      <c r="D451" s="474"/>
      <c r="E451" s="542">
        <f>E450+E443+E437+E422</f>
        <v>139055414.27000001</v>
      </c>
      <c r="F451" s="542">
        <f>F450+F443+F437+F422</f>
        <v>130357475.93000001</v>
      </c>
      <c r="G451" s="543">
        <f>F451/E451*100</f>
        <v>93.744984051385828</v>
      </c>
      <c r="H451" s="402">
        <v>0.94</v>
      </c>
      <c r="I451" s="583" t="s">
        <v>271</v>
      </c>
      <c r="J451" s="583"/>
      <c r="K451" s="228"/>
      <c r="L451" s="228"/>
      <c r="M451" s="228"/>
      <c r="N451" s="403">
        <v>1</v>
      </c>
      <c r="P451" s="331"/>
      <c r="Q451" s="331"/>
      <c r="R451" s="331"/>
      <c r="S451" s="331"/>
      <c r="T451" s="331"/>
      <c r="U451" s="331"/>
      <c r="V451" s="331"/>
      <c r="W451" s="331"/>
    </row>
    <row r="452" spans="1:39" s="331" customFormat="1" ht="49.5" customHeight="1">
      <c r="B452" s="332"/>
      <c r="C452" s="580" t="s">
        <v>739</v>
      </c>
      <c r="D452" s="581"/>
      <c r="E452" s="581"/>
      <c r="F452" s="581"/>
      <c r="G452" s="581"/>
      <c r="H452" s="581"/>
      <c r="I452" s="581"/>
      <c r="J452" s="581"/>
      <c r="K452" s="581"/>
      <c r="L452" s="581"/>
      <c r="M452" s="581"/>
      <c r="N452" s="582"/>
      <c r="P452" s="336"/>
      <c r="Q452" s="336"/>
      <c r="R452" s="336"/>
      <c r="S452" s="336"/>
      <c r="T452" s="336"/>
      <c r="U452" s="336"/>
      <c r="V452" s="336"/>
      <c r="W452" s="336"/>
    </row>
    <row r="453" spans="1:39" s="335" customFormat="1" ht="60" customHeight="1">
      <c r="B453" s="222" t="s">
        <v>270</v>
      </c>
      <c r="C453" s="584" t="s">
        <v>598</v>
      </c>
      <c r="D453" s="585"/>
      <c r="E453" s="585"/>
      <c r="F453" s="585"/>
      <c r="G453" s="585"/>
      <c r="H453" s="585"/>
      <c r="I453" s="585"/>
      <c r="J453" s="585"/>
      <c r="K453" s="585"/>
      <c r="L453" s="585"/>
      <c r="M453" s="585"/>
      <c r="N453" s="586"/>
      <c r="O453" s="336"/>
      <c r="P453" s="244"/>
      <c r="Q453" s="244"/>
      <c r="R453" s="244"/>
      <c r="S453" s="244"/>
      <c r="T453" s="244"/>
      <c r="U453" s="244"/>
      <c r="V453" s="244"/>
      <c r="W453" s="244"/>
      <c r="X453" s="336"/>
      <c r="Y453" s="336"/>
      <c r="Z453" s="336"/>
      <c r="AA453" s="336"/>
      <c r="AB453" s="336"/>
      <c r="AC453" s="336"/>
      <c r="AD453" s="336"/>
      <c r="AE453" s="336"/>
      <c r="AF453" s="336"/>
      <c r="AG453" s="336"/>
      <c r="AH453" s="336"/>
      <c r="AI453" s="336"/>
      <c r="AJ453" s="336"/>
      <c r="AK453" s="336"/>
      <c r="AL453" s="336"/>
      <c r="AM453" s="336"/>
    </row>
    <row r="454" spans="1:39" ht="34.5" customHeight="1">
      <c r="A454" s="10"/>
      <c r="B454" s="11"/>
      <c r="C454" s="589" t="s">
        <v>470</v>
      </c>
      <c r="D454" s="590"/>
      <c r="E454" s="590"/>
      <c r="F454" s="590"/>
      <c r="G454" s="590"/>
      <c r="H454" s="590"/>
      <c r="I454" s="590"/>
      <c r="J454" s="590"/>
      <c r="K454" s="590"/>
      <c r="L454" s="590"/>
      <c r="M454" s="590"/>
      <c r="N454" s="591"/>
    </row>
    <row r="455" spans="1:39" ht="22.5" customHeight="1">
      <c r="A455" s="10"/>
      <c r="B455" s="11"/>
      <c r="C455" s="589" t="s">
        <v>469</v>
      </c>
      <c r="D455" s="590"/>
      <c r="E455" s="590"/>
      <c r="F455" s="590"/>
      <c r="G455" s="590"/>
      <c r="H455" s="590"/>
      <c r="I455" s="590"/>
      <c r="J455" s="590"/>
      <c r="K455" s="590"/>
      <c r="L455" s="590"/>
      <c r="M455" s="590"/>
      <c r="N455" s="591"/>
    </row>
    <row r="456" spans="1:39" ht="24" customHeight="1">
      <c r="A456" s="10"/>
      <c r="B456" s="11"/>
      <c r="C456" s="589" t="s">
        <v>471</v>
      </c>
      <c r="D456" s="590"/>
      <c r="E456" s="590"/>
      <c r="F456" s="590"/>
      <c r="G456" s="590"/>
      <c r="H456" s="590"/>
      <c r="I456" s="590"/>
      <c r="J456" s="590"/>
      <c r="K456" s="590"/>
      <c r="L456" s="590"/>
      <c r="M456" s="590"/>
      <c r="N456" s="591"/>
    </row>
    <row r="457" spans="1:39" ht="23.25" customHeight="1">
      <c r="A457" s="10"/>
      <c r="B457" s="11"/>
      <c r="C457" s="589" t="s">
        <v>472</v>
      </c>
      <c r="D457" s="590"/>
      <c r="E457" s="590"/>
      <c r="F457" s="590"/>
      <c r="G457" s="590"/>
      <c r="H457" s="590"/>
      <c r="I457" s="590"/>
      <c r="J457" s="590"/>
      <c r="K457" s="590"/>
      <c r="L457" s="590"/>
      <c r="M457" s="590"/>
      <c r="N457" s="591"/>
    </row>
    <row r="458" spans="1:39" ht="21" customHeight="1">
      <c r="A458" s="10"/>
      <c r="B458" s="11"/>
      <c r="C458" s="589" t="s">
        <v>473</v>
      </c>
      <c r="D458" s="590"/>
      <c r="E458" s="590"/>
      <c r="F458" s="590"/>
      <c r="G458" s="590"/>
      <c r="H458" s="590"/>
      <c r="I458" s="590"/>
      <c r="J458" s="590"/>
      <c r="K458" s="590"/>
      <c r="L458" s="590"/>
      <c r="M458" s="590"/>
      <c r="N458" s="591"/>
    </row>
    <row r="459" spans="1:39" ht="24.75" customHeight="1">
      <c r="A459" s="10"/>
      <c r="B459" s="11"/>
      <c r="C459" s="589" t="s">
        <v>477</v>
      </c>
      <c r="D459" s="590"/>
      <c r="E459" s="590"/>
      <c r="F459" s="590"/>
      <c r="G459" s="590"/>
      <c r="H459" s="590"/>
      <c r="I459" s="590"/>
      <c r="J459" s="590"/>
      <c r="K459" s="590"/>
      <c r="L459" s="590"/>
      <c r="M459" s="590"/>
      <c r="N459" s="591"/>
    </row>
    <row r="460" spans="1:39" ht="39.75" customHeight="1">
      <c r="A460" s="10"/>
      <c r="B460" s="24"/>
      <c r="C460" s="559" t="s">
        <v>474</v>
      </c>
      <c r="D460" s="560"/>
      <c r="E460" s="560"/>
      <c r="F460" s="560"/>
      <c r="G460" s="560"/>
      <c r="H460" s="560"/>
      <c r="I460" s="560"/>
      <c r="J460" s="560"/>
      <c r="K460" s="560"/>
      <c r="L460" s="560"/>
      <c r="M460" s="560"/>
      <c r="N460" s="561"/>
    </row>
    <row r="461" spans="1:39" ht="34.5" customHeight="1">
      <c r="A461" s="10"/>
      <c r="B461" s="11"/>
      <c r="C461" s="589" t="s">
        <v>475</v>
      </c>
      <c r="D461" s="590"/>
      <c r="E461" s="590"/>
      <c r="F461" s="590"/>
      <c r="G461" s="590"/>
      <c r="H461" s="590"/>
      <c r="I461" s="590"/>
      <c r="J461" s="590"/>
      <c r="K461" s="590"/>
      <c r="L461" s="590"/>
      <c r="M461" s="590"/>
      <c r="N461" s="591"/>
    </row>
    <row r="462" spans="1:39" ht="24" customHeight="1">
      <c r="A462" s="10"/>
      <c r="B462" s="11"/>
      <c r="C462" s="589" t="s">
        <v>476</v>
      </c>
      <c r="D462" s="590"/>
      <c r="E462" s="590"/>
      <c r="F462" s="590"/>
      <c r="G462" s="590"/>
      <c r="H462" s="590"/>
      <c r="I462" s="590"/>
      <c r="J462" s="590"/>
      <c r="K462" s="590"/>
      <c r="L462" s="590"/>
      <c r="M462" s="590"/>
      <c r="N462" s="591"/>
    </row>
    <row r="463" spans="1:39" ht="24" customHeight="1">
      <c r="A463" s="10"/>
      <c r="B463" s="11"/>
      <c r="C463" s="589" t="s">
        <v>478</v>
      </c>
      <c r="D463" s="590"/>
      <c r="E463" s="590"/>
      <c r="F463" s="590"/>
      <c r="G463" s="590"/>
      <c r="H463" s="590"/>
      <c r="I463" s="590"/>
      <c r="J463" s="590"/>
      <c r="K463" s="590"/>
      <c r="L463" s="590"/>
      <c r="M463" s="590"/>
      <c r="N463" s="591"/>
    </row>
    <row r="464" spans="1:39" ht="79.5" customHeight="1">
      <c r="A464" s="10"/>
      <c r="B464" s="11"/>
      <c r="C464" s="77" t="s">
        <v>599</v>
      </c>
      <c r="D464" s="456">
        <v>10</v>
      </c>
      <c r="E464" s="455">
        <v>3652200</v>
      </c>
      <c r="F464" s="455">
        <v>3652200</v>
      </c>
      <c r="G464" s="77"/>
      <c r="H464" s="77"/>
      <c r="I464" s="458" t="s">
        <v>600</v>
      </c>
      <c r="J464" s="440" t="s">
        <v>601</v>
      </c>
      <c r="K464" s="440">
        <v>2056</v>
      </c>
      <c r="L464" s="440">
        <v>2056</v>
      </c>
      <c r="M464" s="440">
        <v>100</v>
      </c>
      <c r="N464" s="455">
        <v>1</v>
      </c>
    </row>
    <row r="465" spans="1:39" ht="92.25" customHeight="1">
      <c r="A465" s="10"/>
      <c r="B465" s="11"/>
      <c r="C465" s="522" t="s">
        <v>607</v>
      </c>
      <c r="D465" s="13" t="s">
        <v>576</v>
      </c>
      <c r="E465" s="484">
        <v>6500000</v>
      </c>
      <c r="F465" s="484">
        <v>6187080</v>
      </c>
      <c r="G465" s="77"/>
      <c r="H465" s="77"/>
      <c r="I465" s="77" t="s">
        <v>602</v>
      </c>
      <c r="J465" s="440" t="s">
        <v>16</v>
      </c>
      <c r="K465" s="440">
        <v>0.5</v>
      </c>
      <c r="L465" s="440">
        <v>0.5</v>
      </c>
      <c r="M465" s="440">
        <v>100</v>
      </c>
      <c r="N465" s="455">
        <v>1</v>
      </c>
    </row>
    <row r="466" spans="1:39" ht="60" customHeight="1">
      <c r="A466" s="10"/>
      <c r="B466" s="11"/>
      <c r="C466" s="77" t="s">
        <v>605</v>
      </c>
      <c r="D466" s="456" t="s">
        <v>606</v>
      </c>
      <c r="E466" s="455">
        <v>100000</v>
      </c>
      <c r="F466" s="455">
        <v>100000</v>
      </c>
      <c r="G466" s="77"/>
      <c r="H466" s="77"/>
      <c r="I466" s="77" t="s">
        <v>603</v>
      </c>
      <c r="J466" s="440" t="s">
        <v>31</v>
      </c>
      <c r="K466" s="440">
        <v>1</v>
      </c>
      <c r="L466" s="440">
        <v>1</v>
      </c>
      <c r="M466" s="440">
        <v>100</v>
      </c>
      <c r="N466" s="455">
        <v>1</v>
      </c>
      <c r="P466" s="61"/>
      <c r="Q466" s="61"/>
      <c r="R466" s="61"/>
      <c r="S466" s="61"/>
      <c r="T466" s="61"/>
      <c r="U466" s="61"/>
      <c r="V466" s="61"/>
      <c r="W466" s="61"/>
    </row>
    <row r="467" spans="1:39" s="18" customFormat="1" ht="90.75" customHeight="1">
      <c r="A467" s="12"/>
      <c r="B467" s="13"/>
      <c r="C467" s="14"/>
      <c r="D467" s="13"/>
      <c r="E467" s="484"/>
      <c r="F467" s="484"/>
      <c r="G467" s="454"/>
      <c r="H467" s="454"/>
      <c r="I467" s="14" t="s">
        <v>604</v>
      </c>
      <c r="J467" s="15" t="s">
        <v>16</v>
      </c>
      <c r="K467" s="15">
        <v>5</v>
      </c>
      <c r="L467" s="15">
        <v>5</v>
      </c>
      <c r="M467" s="16">
        <v>100</v>
      </c>
      <c r="N467" s="53">
        <v>1</v>
      </c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</row>
    <row r="468" spans="1:39" s="31" customFormat="1" ht="21" customHeight="1">
      <c r="A468" s="26"/>
      <c r="B468" s="27"/>
      <c r="C468" s="21" t="s">
        <v>28</v>
      </c>
      <c r="D468" s="28"/>
      <c r="E468" s="544">
        <f>E466+E465+E464</f>
        <v>10252200</v>
      </c>
      <c r="F468" s="544">
        <f>F466+F465+F464</f>
        <v>9939280</v>
      </c>
      <c r="G468" s="140">
        <f>F468/E468*100</f>
        <v>96.94777706248415</v>
      </c>
      <c r="H468" s="140"/>
      <c r="I468" s="21"/>
      <c r="J468" s="30"/>
      <c r="K468" s="30"/>
      <c r="L468" s="30"/>
      <c r="M468" s="33"/>
      <c r="N468" s="79">
        <v>1</v>
      </c>
      <c r="O468" s="101"/>
      <c r="P468" s="244"/>
      <c r="Q468" s="244"/>
      <c r="R468" s="244"/>
      <c r="S468" s="244"/>
      <c r="T468" s="244"/>
      <c r="U468" s="244"/>
      <c r="V468" s="244"/>
      <c r="W468" s="244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</row>
    <row r="469" spans="1:39" ht="33" customHeight="1">
      <c r="A469" s="10"/>
      <c r="B469" s="24"/>
      <c r="C469" s="559" t="s">
        <v>479</v>
      </c>
      <c r="D469" s="560"/>
      <c r="E469" s="560"/>
      <c r="F469" s="560"/>
      <c r="G469" s="560"/>
      <c r="H469" s="560"/>
      <c r="I469" s="560"/>
      <c r="J469" s="560"/>
      <c r="K469" s="560"/>
      <c r="L469" s="560"/>
      <c r="M469" s="560"/>
      <c r="N469" s="561"/>
    </row>
    <row r="470" spans="1:39" ht="38.25" customHeight="1">
      <c r="A470" s="10"/>
      <c r="B470" s="11"/>
      <c r="C470" s="589" t="s">
        <v>480</v>
      </c>
      <c r="D470" s="590"/>
      <c r="E470" s="590"/>
      <c r="F470" s="590"/>
      <c r="G470" s="590"/>
      <c r="H470" s="590"/>
      <c r="I470" s="590"/>
      <c r="J470" s="590"/>
      <c r="K470" s="590"/>
      <c r="L470" s="590"/>
      <c r="M470" s="590"/>
      <c r="N470" s="591"/>
    </row>
    <row r="471" spans="1:39" ht="25.5" customHeight="1">
      <c r="A471" s="10"/>
      <c r="B471" s="11"/>
      <c r="C471" s="589" t="s">
        <v>481</v>
      </c>
      <c r="D471" s="590"/>
      <c r="E471" s="590"/>
      <c r="F471" s="590"/>
      <c r="G471" s="590"/>
      <c r="H471" s="590"/>
      <c r="I471" s="590"/>
      <c r="J471" s="590"/>
      <c r="K471" s="590"/>
      <c r="L471" s="590"/>
      <c r="M471" s="590"/>
      <c r="N471" s="591"/>
    </row>
    <row r="472" spans="1:39" ht="25.5" customHeight="1">
      <c r="A472" s="10"/>
      <c r="B472" s="11"/>
      <c r="C472" s="589" t="s">
        <v>482</v>
      </c>
      <c r="D472" s="590"/>
      <c r="E472" s="590"/>
      <c r="F472" s="590"/>
      <c r="G472" s="590"/>
      <c r="H472" s="590"/>
      <c r="I472" s="590"/>
      <c r="J472" s="590"/>
      <c r="K472" s="590"/>
      <c r="L472" s="590"/>
      <c r="M472" s="590"/>
      <c r="N472" s="591"/>
    </row>
    <row r="473" spans="1:39" ht="37.5" customHeight="1" thickBot="1">
      <c r="A473" s="10"/>
      <c r="B473" s="11"/>
      <c r="C473" s="589" t="s">
        <v>483</v>
      </c>
      <c r="D473" s="590"/>
      <c r="E473" s="590"/>
      <c r="F473" s="590"/>
      <c r="G473" s="590"/>
      <c r="H473" s="590"/>
      <c r="I473" s="590"/>
      <c r="J473" s="590"/>
      <c r="K473" s="590"/>
      <c r="L473" s="590"/>
      <c r="M473" s="590"/>
      <c r="N473" s="591"/>
      <c r="P473" s="61"/>
      <c r="Q473" s="61"/>
      <c r="R473" s="61"/>
      <c r="S473" s="61"/>
      <c r="T473" s="61"/>
      <c r="U473" s="61"/>
      <c r="V473" s="61"/>
      <c r="W473" s="61"/>
    </row>
    <row r="474" spans="1:39" s="18" customFormat="1" ht="58.5" customHeight="1" thickBot="1">
      <c r="A474" s="12"/>
      <c r="B474" s="13"/>
      <c r="C474" s="14"/>
      <c r="D474" s="15"/>
      <c r="E474" s="16"/>
      <c r="F474" s="16"/>
      <c r="G474" s="103"/>
      <c r="H474" s="103"/>
      <c r="I474" s="333" t="s">
        <v>619</v>
      </c>
      <c r="J474" s="15" t="s">
        <v>31</v>
      </c>
      <c r="K474" s="545">
        <v>1</v>
      </c>
      <c r="L474" s="15">
        <v>1</v>
      </c>
      <c r="M474" s="16">
        <v>100</v>
      </c>
      <c r="N474" s="17">
        <v>1</v>
      </c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</row>
    <row r="475" spans="1:39" s="18" customFormat="1" ht="45.75" customHeight="1" thickBot="1">
      <c r="A475" s="12"/>
      <c r="B475" s="13"/>
      <c r="C475" s="14"/>
      <c r="D475" s="15"/>
      <c r="E475" s="16"/>
      <c r="F475" s="16"/>
      <c r="G475" s="103"/>
      <c r="H475" s="103"/>
      <c r="I475" s="334" t="s">
        <v>620</v>
      </c>
      <c r="J475" s="15" t="s">
        <v>31</v>
      </c>
      <c r="K475" s="546">
        <v>0</v>
      </c>
      <c r="L475" s="15">
        <v>0</v>
      </c>
      <c r="M475" s="16">
        <v>0</v>
      </c>
      <c r="N475" s="17">
        <v>0</v>
      </c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</row>
    <row r="476" spans="1:39" s="18" customFormat="1" ht="41.25" customHeight="1">
      <c r="A476" s="12"/>
      <c r="B476" s="344"/>
      <c r="C476" s="174"/>
      <c r="D476" s="175"/>
      <c r="E476" s="176"/>
      <c r="F476" s="176"/>
      <c r="G476" s="177"/>
      <c r="H476" s="177"/>
      <c r="I476" s="345"/>
      <c r="J476" s="175"/>
      <c r="K476" s="346"/>
      <c r="L476" s="175"/>
      <c r="M476" s="176"/>
      <c r="N476" s="179"/>
      <c r="O476" s="61"/>
      <c r="P476" s="347"/>
      <c r="Q476" s="347"/>
      <c r="R476" s="347"/>
      <c r="S476" s="347"/>
      <c r="T476" s="347"/>
      <c r="U476" s="347"/>
      <c r="V476" s="347"/>
      <c r="W476" s="347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</row>
    <row r="477" spans="1:39" s="347" customFormat="1" ht="25.5" customHeight="1">
      <c r="B477" s="168"/>
      <c r="C477" s="129" t="s">
        <v>32</v>
      </c>
      <c r="D477" s="139"/>
      <c r="E477" s="118">
        <v>0</v>
      </c>
      <c r="F477" s="118">
        <v>0</v>
      </c>
      <c r="G477" s="119">
        <v>0</v>
      </c>
      <c r="H477" s="119"/>
      <c r="I477" s="348"/>
      <c r="J477" s="139"/>
      <c r="K477" s="349"/>
      <c r="L477" s="139"/>
      <c r="M477" s="118"/>
      <c r="N477" s="79">
        <v>1</v>
      </c>
      <c r="P477" s="291"/>
      <c r="Q477" s="291"/>
      <c r="R477" s="291"/>
      <c r="S477" s="291"/>
      <c r="T477" s="291"/>
      <c r="U477" s="291"/>
      <c r="V477" s="291"/>
      <c r="W477" s="291"/>
    </row>
    <row r="478" spans="1:39" s="187" customFormat="1" ht="43.5" customHeight="1">
      <c r="B478" s="328"/>
      <c r="C478" s="650" t="s">
        <v>497</v>
      </c>
      <c r="D478" s="651"/>
      <c r="E478" s="651"/>
      <c r="F478" s="651"/>
      <c r="G478" s="651"/>
      <c r="H478" s="651"/>
      <c r="I478" s="651"/>
      <c r="J478" s="651"/>
      <c r="K478" s="651"/>
      <c r="L478" s="651"/>
      <c r="M478" s="651"/>
      <c r="N478" s="652"/>
      <c r="O478" s="291"/>
      <c r="P478" s="264"/>
      <c r="Q478" s="264"/>
      <c r="R478" s="264"/>
      <c r="S478" s="264"/>
      <c r="T478" s="264"/>
      <c r="U478" s="264"/>
      <c r="V478" s="264"/>
      <c r="W478" s="264"/>
      <c r="X478" s="291"/>
      <c r="Y478" s="291"/>
      <c r="Z478" s="291"/>
      <c r="AA478" s="291"/>
      <c r="AB478" s="291"/>
      <c r="AC478" s="291"/>
      <c r="AD478" s="291"/>
      <c r="AE478" s="291"/>
      <c r="AF478" s="291"/>
      <c r="AG478" s="291"/>
      <c r="AH478" s="291"/>
      <c r="AI478" s="291"/>
      <c r="AJ478" s="291"/>
      <c r="AK478" s="291"/>
      <c r="AL478" s="291"/>
      <c r="AM478" s="291"/>
    </row>
    <row r="479" spans="1:39" s="224" customFormat="1" ht="43.5" customHeight="1">
      <c r="B479" s="54"/>
      <c r="C479" s="653" t="s">
        <v>484</v>
      </c>
      <c r="D479" s="654"/>
      <c r="E479" s="654"/>
      <c r="F479" s="654"/>
      <c r="G479" s="654"/>
      <c r="H479" s="654"/>
      <c r="I479" s="654"/>
      <c r="J479" s="654"/>
      <c r="K479" s="654"/>
      <c r="L479" s="654"/>
      <c r="M479" s="654"/>
      <c r="N479" s="655"/>
      <c r="O479" s="264"/>
      <c r="P479" s="244"/>
      <c r="Q479" s="244"/>
      <c r="R479" s="244"/>
      <c r="S479" s="244"/>
      <c r="T479" s="244"/>
      <c r="U479" s="244"/>
      <c r="V479" s="244"/>
      <c r="W479" s="244"/>
      <c r="X479" s="264"/>
      <c r="Y479" s="264"/>
      <c r="Z479" s="264"/>
      <c r="AA479" s="264"/>
      <c r="AB479" s="264"/>
      <c r="AC479" s="264"/>
      <c r="AD479" s="264"/>
      <c r="AE479" s="264"/>
      <c r="AF479" s="264"/>
      <c r="AG479" s="264"/>
      <c r="AH479" s="264"/>
      <c r="AI479" s="264"/>
      <c r="AJ479" s="264"/>
      <c r="AK479" s="264"/>
      <c r="AL479" s="264"/>
      <c r="AM479" s="264"/>
    </row>
    <row r="480" spans="1:39" ht="18.75" customHeight="1">
      <c r="A480" s="10"/>
      <c r="B480" s="11"/>
      <c r="C480" s="589" t="s">
        <v>485</v>
      </c>
      <c r="D480" s="590"/>
      <c r="E480" s="590"/>
      <c r="F480" s="590"/>
      <c r="G480" s="590"/>
      <c r="H480" s="590"/>
      <c r="I480" s="590"/>
      <c r="J480" s="590"/>
      <c r="K480" s="590"/>
      <c r="L480" s="590"/>
      <c r="M480" s="590"/>
      <c r="N480" s="591"/>
    </row>
    <row r="481" spans="1:39" ht="18.75" customHeight="1">
      <c r="A481" s="10"/>
      <c r="B481" s="11"/>
      <c r="C481" s="589" t="s">
        <v>486</v>
      </c>
      <c r="D481" s="590"/>
      <c r="E481" s="590"/>
      <c r="F481" s="590"/>
      <c r="G481" s="590"/>
      <c r="H481" s="590"/>
      <c r="I481" s="590"/>
      <c r="J481" s="590"/>
      <c r="K481" s="590"/>
      <c r="L481" s="590"/>
      <c r="M481" s="590"/>
      <c r="N481" s="591"/>
    </row>
    <row r="482" spans="1:39" ht="18.75" customHeight="1">
      <c r="A482" s="10"/>
      <c r="B482" s="11"/>
      <c r="C482" s="589" t="s">
        <v>487</v>
      </c>
      <c r="D482" s="590"/>
      <c r="E482" s="590"/>
      <c r="F482" s="590"/>
      <c r="G482" s="590"/>
      <c r="H482" s="590"/>
      <c r="I482" s="590"/>
      <c r="J482" s="590"/>
      <c r="K482" s="590"/>
      <c r="L482" s="590"/>
      <c r="M482" s="590"/>
      <c r="N482" s="591"/>
    </row>
    <row r="483" spans="1:39" ht="18.75" customHeight="1">
      <c r="A483" s="10"/>
      <c r="B483" s="11"/>
      <c r="C483" s="589" t="s">
        <v>488</v>
      </c>
      <c r="D483" s="590"/>
      <c r="E483" s="590"/>
      <c r="F483" s="590"/>
      <c r="G483" s="590"/>
      <c r="H483" s="590"/>
      <c r="I483" s="590"/>
      <c r="J483" s="590"/>
      <c r="K483" s="590"/>
      <c r="L483" s="590"/>
      <c r="M483" s="590"/>
      <c r="N483" s="591"/>
    </row>
    <row r="484" spans="1:39" ht="18.75" customHeight="1">
      <c r="A484" s="10"/>
      <c r="B484" s="11"/>
      <c r="C484" s="589" t="s">
        <v>489</v>
      </c>
      <c r="D484" s="590"/>
      <c r="E484" s="590"/>
      <c r="F484" s="590"/>
      <c r="G484" s="590"/>
      <c r="H484" s="590"/>
      <c r="I484" s="590"/>
      <c r="J484" s="590"/>
      <c r="K484" s="590"/>
      <c r="L484" s="590"/>
      <c r="M484" s="590"/>
      <c r="N484" s="591"/>
    </row>
    <row r="485" spans="1:39" ht="18.75" customHeight="1">
      <c r="A485" s="10"/>
      <c r="B485" s="11"/>
      <c r="C485" s="589" t="s">
        <v>490</v>
      </c>
      <c r="D485" s="590"/>
      <c r="E485" s="590"/>
      <c r="F485" s="590"/>
      <c r="G485" s="590"/>
      <c r="H485" s="590"/>
      <c r="I485" s="590"/>
      <c r="J485" s="590"/>
      <c r="K485" s="590"/>
      <c r="L485" s="590"/>
      <c r="M485" s="590"/>
      <c r="N485" s="591"/>
    </row>
    <row r="486" spans="1:39" ht="18.75" customHeight="1">
      <c r="A486" s="10"/>
      <c r="B486" s="11"/>
      <c r="C486" s="589" t="s">
        <v>491</v>
      </c>
      <c r="D486" s="590"/>
      <c r="E486" s="590"/>
      <c r="F486" s="590"/>
      <c r="G486" s="590"/>
      <c r="H486" s="590"/>
      <c r="I486" s="590"/>
      <c r="J486" s="590"/>
      <c r="K486" s="590"/>
      <c r="L486" s="590"/>
      <c r="M486" s="590"/>
      <c r="N486" s="591"/>
      <c r="P486" s="61"/>
      <c r="Q486" s="61"/>
      <c r="R486" s="61"/>
      <c r="S486" s="61"/>
      <c r="T486" s="61"/>
      <c r="U486" s="61"/>
      <c r="V486" s="61"/>
      <c r="W486" s="61"/>
    </row>
    <row r="487" spans="1:39" s="18" customFormat="1" ht="87.75" customHeight="1">
      <c r="A487" s="12"/>
      <c r="B487" s="13"/>
      <c r="C487" s="14"/>
      <c r="D487" s="13"/>
      <c r="E487" s="16"/>
      <c r="F487" s="16"/>
      <c r="G487" s="103"/>
      <c r="H487" s="103"/>
      <c r="I487" s="14" t="s">
        <v>609</v>
      </c>
      <c r="J487" s="15" t="s">
        <v>608</v>
      </c>
      <c r="K487" s="15">
        <v>1</v>
      </c>
      <c r="L487" s="15">
        <v>0</v>
      </c>
      <c r="M487" s="16">
        <v>0</v>
      </c>
      <c r="N487" s="17">
        <v>0</v>
      </c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</row>
    <row r="488" spans="1:39" s="18" customFormat="1" ht="56.25" customHeight="1">
      <c r="A488" s="12"/>
      <c r="B488" s="13"/>
      <c r="C488" s="14"/>
      <c r="D488" s="15"/>
      <c r="E488" s="16"/>
      <c r="F488" s="16"/>
      <c r="G488" s="103"/>
      <c r="H488" s="103"/>
      <c r="I488" s="14" t="s">
        <v>610</v>
      </c>
      <c r="J488" s="15" t="s">
        <v>16</v>
      </c>
      <c r="K488" s="15">
        <v>10</v>
      </c>
      <c r="L488" s="15">
        <v>5</v>
      </c>
      <c r="M488" s="16">
        <v>50</v>
      </c>
      <c r="N488" s="17">
        <v>0.5</v>
      </c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</row>
    <row r="489" spans="1:39" s="18" customFormat="1" ht="56.25" customHeight="1">
      <c r="A489" s="12"/>
      <c r="B489" s="13"/>
      <c r="C489" s="14"/>
      <c r="D489" s="15"/>
      <c r="E489" s="16"/>
      <c r="F489" s="16"/>
      <c r="G489" s="103"/>
      <c r="H489" s="103"/>
      <c r="I489" s="14" t="s">
        <v>611</v>
      </c>
      <c r="J489" s="15" t="s">
        <v>612</v>
      </c>
      <c r="K489" s="15">
        <v>4.5</v>
      </c>
      <c r="L489" s="15">
        <v>4.5</v>
      </c>
      <c r="M489" s="16">
        <v>100</v>
      </c>
      <c r="N489" s="17">
        <v>1</v>
      </c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</row>
    <row r="490" spans="1:39" s="18" customFormat="1" ht="56.25" customHeight="1">
      <c r="A490" s="12"/>
      <c r="B490" s="13"/>
      <c r="C490" s="14"/>
      <c r="D490" s="15"/>
      <c r="E490" s="16"/>
      <c r="F490" s="16"/>
      <c r="G490" s="103"/>
      <c r="H490" s="103"/>
      <c r="I490" s="14" t="s">
        <v>613</v>
      </c>
      <c r="J490" s="15" t="s">
        <v>16</v>
      </c>
      <c r="K490" s="15">
        <v>100</v>
      </c>
      <c r="L490" s="15">
        <v>100</v>
      </c>
      <c r="M490" s="16">
        <v>100</v>
      </c>
      <c r="N490" s="17">
        <v>1</v>
      </c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</row>
    <row r="491" spans="1:39" s="18" customFormat="1" ht="56.25" customHeight="1">
      <c r="A491" s="12"/>
      <c r="B491" s="13"/>
      <c r="C491" s="14"/>
      <c r="D491" s="15"/>
      <c r="E491" s="16"/>
      <c r="F491" s="16"/>
      <c r="G491" s="103"/>
      <c r="H491" s="103"/>
      <c r="I491" s="14" t="s">
        <v>614</v>
      </c>
      <c r="J491" s="15" t="s">
        <v>16</v>
      </c>
      <c r="K491" s="15">
        <v>100</v>
      </c>
      <c r="L491" s="15">
        <v>100</v>
      </c>
      <c r="M491" s="16">
        <v>100</v>
      </c>
      <c r="N491" s="17">
        <v>1</v>
      </c>
      <c r="O491" s="61"/>
      <c r="P491" s="352"/>
      <c r="Q491" s="352"/>
      <c r="R491" s="352"/>
      <c r="S491" s="352"/>
      <c r="T491" s="352"/>
      <c r="U491" s="352"/>
      <c r="V491" s="352"/>
      <c r="W491" s="352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</row>
    <row r="492" spans="1:39" s="353" customFormat="1" ht="27" customHeight="1">
      <c r="A492" s="350"/>
      <c r="B492" s="351"/>
      <c r="C492" s="21" t="s">
        <v>265</v>
      </c>
      <c r="D492" s="22"/>
      <c r="E492" s="29">
        <f>SUM(E487:E488)</f>
        <v>0</v>
      </c>
      <c r="F492" s="29">
        <f>SUM(F487:F488)</f>
        <v>0</v>
      </c>
      <c r="G492" s="140">
        <v>100</v>
      </c>
      <c r="H492" s="140"/>
      <c r="I492" s="21"/>
      <c r="J492" s="33"/>
      <c r="K492" s="33"/>
      <c r="L492" s="33"/>
      <c r="M492" s="33"/>
      <c r="N492" s="79">
        <v>0.7</v>
      </c>
      <c r="O492" s="352"/>
      <c r="P492" s="248"/>
      <c r="Q492" s="248"/>
      <c r="R492" s="248"/>
      <c r="S492" s="248"/>
      <c r="T492" s="248"/>
      <c r="U492" s="248"/>
      <c r="V492" s="248"/>
      <c r="W492" s="248"/>
      <c r="X492" s="352"/>
      <c r="Y492" s="352"/>
      <c r="Z492" s="352"/>
      <c r="AA492" s="352"/>
      <c r="AB492" s="352"/>
      <c r="AC492" s="352"/>
      <c r="AD492" s="352"/>
      <c r="AE492" s="352"/>
      <c r="AF492" s="352"/>
      <c r="AG492" s="352"/>
      <c r="AH492" s="352"/>
      <c r="AI492" s="352"/>
      <c r="AJ492" s="352"/>
      <c r="AK492" s="352"/>
      <c r="AL492" s="352"/>
      <c r="AM492" s="352"/>
    </row>
    <row r="493" spans="1:39" s="121" customFormat="1" ht="47.25" customHeight="1">
      <c r="B493" s="337"/>
      <c r="C493" s="606" t="s">
        <v>492</v>
      </c>
      <c r="D493" s="607"/>
      <c r="E493" s="607"/>
      <c r="F493" s="607"/>
      <c r="G493" s="607"/>
      <c r="H493" s="607"/>
      <c r="I493" s="607"/>
      <c r="J493" s="607"/>
      <c r="K493" s="607"/>
      <c r="L493" s="607"/>
      <c r="M493" s="607"/>
      <c r="N493" s="608"/>
      <c r="O493" s="248"/>
      <c r="P493" s="133"/>
      <c r="Q493" s="133"/>
      <c r="R493" s="133"/>
      <c r="S493" s="133"/>
      <c r="T493" s="133"/>
      <c r="U493" s="133"/>
      <c r="V493" s="133"/>
      <c r="W493" s="133"/>
      <c r="X493" s="248"/>
      <c r="Y493" s="248"/>
      <c r="Z493" s="248"/>
      <c r="AA493" s="248"/>
      <c r="AB493" s="248"/>
      <c r="AC493" s="248"/>
      <c r="AD493" s="248"/>
      <c r="AE493" s="248"/>
      <c r="AF493" s="248"/>
      <c r="AG493" s="248"/>
      <c r="AH493" s="248"/>
      <c r="AI493" s="248"/>
      <c r="AJ493" s="248"/>
      <c r="AK493" s="248"/>
      <c r="AL493" s="248"/>
      <c r="AM493" s="248"/>
    </row>
    <row r="494" spans="1:39" s="124" customFormat="1" ht="21" customHeight="1">
      <c r="B494" s="74"/>
      <c r="C494" s="656" t="s">
        <v>615</v>
      </c>
      <c r="D494" s="657"/>
      <c r="E494" s="657"/>
      <c r="F494" s="657"/>
      <c r="G494" s="657"/>
      <c r="H494" s="657"/>
      <c r="I494" s="657"/>
      <c r="J494" s="657"/>
      <c r="K494" s="657"/>
      <c r="L494" s="657"/>
      <c r="M494" s="657"/>
      <c r="N494" s="658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H494" s="133"/>
      <c r="AI494" s="133"/>
      <c r="AJ494" s="133"/>
      <c r="AK494" s="133"/>
      <c r="AL494" s="133"/>
      <c r="AM494" s="133"/>
    </row>
    <row r="495" spans="1:39" s="124" customFormat="1" ht="21" customHeight="1">
      <c r="B495" s="74"/>
      <c r="C495" s="656" t="s">
        <v>493</v>
      </c>
      <c r="D495" s="659"/>
      <c r="E495" s="659"/>
      <c r="F495" s="659"/>
      <c r="G495" s="659"/>
      <c r="H495" s="659"/>
      <c r="I495" s="659"/>
      <c r="J495" s="659"/>
      <c r="K495" s="659"/>
      <c r="L495" s="659"/>
      <c r="M495" s="659"/>
      <c r="N495" s="660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H495" s="133"/>
      <c r="AI495" s="133"/>
      <c r="AJ495" s="133"/>
      <c r="AK495" s="133"/>
      <c r="AL495" s="133"/>
      <c r="AM495" s="133"/>
    </row>
    <row r="496" spans="1:39" s="124" customFormat="1" ht="21" customHeight="1">
      <c r="B496" s="74"/>
      <c r="C496" s="656" t="s">
        <v>494</v>
      </c>
      <c r="D496" s="659"/>
      <c r="E496" s="659"/>
      <c r="F496" s="659"/>
      <c r="G496" s="659"/>
      <c r="H496" s="659"/>
      <c r="I496" s="659"/>
      <c r="J496" s="659"/>
      <c r="K496" s="659"/>
      <c r="L496" s="659"/>
      <c r="M496" s="659"/>
      <c r="N496" s="660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H496" s="133"/>
      <c r="AI496" s="133"/>
      <c r="AJ496" s="133"/>
      <c r="AK496" s="133"/>
      <c r="AL496" s="133"/>
      <c r="AM496" s="133"/>
    </row>
    <row r="497" spans="1:39" s="124" customFormat="1" ht="23.25" customHeight="1">
      <c r="B497" s="74"/>
      <c r="C497" s="656" t="s">
        <v>495</v>
      </c>
      <c r="D497" s="657"/>
      <c r="E497" s="657"/>
      <c r="F497" s="657"/>
      <c r="G497" s="657"/>
      <c r="H497" s="657"/>
      <c r="I497" s="657"/>
      <c r="J497" s="657"/>
      <c r="K497" s="657"/>
      <c r="L497" s="657"/>
      <c r="M497" s="657"/>
      <c r="N497" s="658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H497" s="133"/>
      <c r="AI497" s="133"/>
      <c r="AJ497" s="133"/>
      <c r="AK497" s="133"/>
      <c r="AL497" s="133"/>
      <c r="AM497" s="133"/>
    </row>
    <row r="498" spans="1:39" s="124" customFormat="1" ht="47.25" customHeight="1">
      <c r="B498" s="191"/>
      <c r="C498" s="388" t="s">
        <v>618</v>
      </c>
      <c r="D498" s="457">
        <v>10</v>
      </c>
      <c r="E498" s="547">
        <v>854880</v>
      </c>
      <c r="F498" s="547">
        <v>850605.6</v>
      </c>
      <c r="G498" s="338"/>
      <c r="H498" s="338"/>
      <c r="I498" s="192" t="s">
        <v>616</v>
      </c>
      <c r="J498" s="338" t="s">
        <v>16</v>
      </c>
      <c r="K498" s="338">
        <v>93</v>
      </c>
      <c r="L498" s="338">
        <v>93</v>
      </c>
      <c r="M498" s="338">
        <v>100</v>
      </c>
      <c r="N498" s="338">
        <v>1</v>
      </c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H498" s="133"/>
      <c r="AI498" s="133"/>
      <c r="AJ498" s="133"/>
      <c r="AK498" s="133"/>
      <c r="AL498" s="133"/>
      <c r="AM498" s="133"/>
    </row>
    <row r="499" spans="1:39" s="124" customFormat="1" ht="62.25" customHeight="1">
      <c r="B499" s="191"/>
      <c r="C499" s="388"/>
      <c r="D499" s="457"/>
      <c r="E499" s="338"/>
      <c r="F499" s="338"/>
      <c r="G499" s="338"/>
      <c r="H499" s="338"/>
      <c r="I499" s="192" t="s">
        <v>617</v>
      </c>
      <c r="J499" s="338" t="s">
        <v>16</v>
      </c>
      <c r="K499" s="338">
        <v>55</v>
      </c>
      <c r="L499" s="338">
        <v>55</v>
      </c>
      <c r="M499" s="338">
        <v>100</v>
      </c>
      <c r="N499" s="338">
        <v>1</v>
      </c>
      <c r="O499" s="133"/>
      <c r="P499" s="347"/>
      <c r="Q499" s="347"/>
      <c r="R499" s="347"/>
      <c r="S499" s="347"/>
      <c r="T499" s="347"/>
      <c r="U499" s="347"/>
      <c r="V499" s="347"/>
      <c r="W499" s="347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H499" s="133"/>
      <c r="AI499" s="133"/>
      <c r="AJ499" s="133"/>
      <c r="AK499" s="133"/>
      <c r="AL499" s="133"/>
      <c r="AM499" s="133"/>
    </row>
    <row r="500" spans="1:39" s="347" customFormat="1" ht="30" customHeight="1">
      <c r="B500" s="168"/>
      <c r="C500" s="116" t="s">
        <v>496</v>
      </c>
      <c r="D500" s="116"/>
      <c r="E500" s="118">
        <f>SUM(E498:E499)</f>
        <v>854880</v>
      </c>
      <c r="F500" s="118">
        <f>SUM(F498:F499)</f>
        <v>850605.6</v>
      </c>
      <c r="G500" s="116">
        <v>78.040000000000006</v>
      </c>
      <c r="H500" s="116"/>
      <c r="I500" s="354"/>
      <c r="J500" s="355"/>
      <c r="K500" s="355"/>
      <c r="L500" s="355"/>
      <c r="M500" s="355"/>
      <c r="N500" s="355">
        <v>1</v>
      </c>
      <c r="P500" s="101"/>
      <c r="Q500" s="101"/>
      <c r="R500" s="101"/>
      <c r="S500" s="101"/>
      <c r="T500" s="101"/>
      <c r="U500" s="101"/>
      <c r="V500" s="101"/>
      <c r="W500" s="101"/>
    </row>
    <row r="501" spans="1:39" s="101" customFormat="1" ht="27" customHeight="1">
      <c r="B501" s="27"/>
      <c r="C501" s="273" t="s">
        <v>273</v>
      </c>
      <c r="D501" s="340"/>
      <c r="E501" s="96">
        <f>E500+E477+E468</f>
        <v>11107080</v>
      </c>
      <c r="F501" s="96">
        <f>F500+F477+F468</f>
        <v>10789885.6</v>
      </c>
      <c r="G501" s="339">
        <f>F501/E501*100</f>
        <v>97.144214320955641</v>
      </c>
      <c r="H501" s="383">
        <v>0.97</v>
      </c>
      <c r="I501" s="341"/>
      <c r="J501" s="342"/>
      <c r="K501" s="342"/>
      <c r="L501" s="342"/>
      <c r="M501" s="342"/>
      <c r="N501" s="356">
        <v>0.92</v>
      </c>
      <c r="P501" s="254"/>
      <c r="Q501" s="254"/>
      <c r="R501" s="254"/>
      <c r="S501" s="254"/>
      <c r="T501" s="254"/>
      <c r="U501" s="254"/>
      <c r="V501" s="254"/>
      <c r="W501" s="254"/>
    </row>
    <row r="502" spans="1:39" s="254" customFormat="1" ht="41.25" customHeight="1">
      <c r="B502" s="343"/>
      <c r="C502" s="580" t="s">
        <v>740</v>
      </c>
      <c r="D502" s="581"/>
      <c r="E502" s="581"/>
      <c r="F502" s="581"/>
      <c r="G502" s="581"/>
      <c r="H502" s="581"/>
      <c r="I502" s="581"/>
      <c r="J502" s="581"/>
      <c r="K502" s="581"/>
      <c r="L502" s="581"/>
      <c r="M502" s="581"/>
      <c r="N502" s="582"/>
      <c r="P502" s="244"/>
      <c r="Q502" s="244"/>
      <c r="R502" s="244"/>
      <c r="S502" s="244"/>
      <c r="T502" s="244"/>
      <c r="U502" s="244"/>
      <c r="V502" s="244"/>
      <c r="W502" s="244"/>
    </row>
    <row r="503" spans="1:39" ht="45" customHeight="1">
      <c r="A503" s="10" t="e">
        <f>#REF!-#REF!</f>
        <v>#REF!</v>
      </c>
      <c r="B503" s="222" t="s">
        <v>274</v>
      </c>
      <c r="C503" s="584" t="s">
        <v>641</v>
      </c>
      <c r="D503" s="585"/>
      <c r="E503" s="585"/>
      <c r="F503" s="585"/>
      <c r="G503" s="585"/>
      <c r="H503" s="585"/>
      <c r="I503" s="585"/>
      <c r="J503" s="585"/>
      <c r="K503" s="585"/>
      <c r="L503" s="585"/>
      <c r="M503" s="585"/>
      <c r="N503" s="586"/>
    </row>
    <row r="504" spans="1:39" ht="27" customHeight="1">
      <c r="A504" s="10"/>
      <c r="B504" s="11"/>
      <c r="C504" s="589" t="s">
        <v>498</v>
      </c>
      <c r="D504" s="590"/>
      <c r="E504" s="590"/>
      <c r="F504" s="590"/>
      <c r="G504" s="590"/>
      <c r="H504" s="590"/>
      <c r="I504" s="590"/>
      <c r="J504" s="590"/>
      <c r="K504" s="590"/>
      <c r="L504" s="590"/>
      <c r="M504" s="590"/>
      <c r="N504" s="591"/>
    </row>
    <row r="505" spans="1:39" ht="33.75" customHeight="1">
      <c r="A505" s="10"/>
      <c r="B505" s="11"/>
      <c r="C505" s="589" t="s">
        <v>499</v>
      </c>
      <c r="D505" s="590"/>
      <c r="E505" s="590"/>
      <c r="F505" s="590"/>
      <c r="G505" s="590"/>
      <c r="H505" s="590"/>
      <c r="I505" s="590"/>
      <c r="J505" s="590"/>
      <c r="K505" s="590"/>
      <c r="L505" s="590"/>
      <c r="M505" s="590"/>
      <c r="N505" s="591"/>
    </row>
    <row r="506" spans="1:39" ht="41.25" customHeight="1">
      <c r="A506" s="10"/>
      <c r="B506" s="11"/>
      <c r="C506" s="589" t="s">
        <v>500</v>
      </c>
      <c r="D506" s="590"/>
      <c r="E506" s="590"/>
      <c r="F506" s="590"/>
      <c r="G506" s="590"/>
      <c r="H506" s="590"/>
      <c r="I506" s="590"/>
      <c r="J506" s="590"/>
      <c r="K506" s="590"/>
      <c r="L506" s="590"/>
      <c r="M506" s="590"/>
      <c r="N506" s="591"/>
    </row>
    <row r="507" spans="1:39" ht="30" customHeight="1">
      <c r="A507" s="10"/>
      <c r="B507" s="11"/>
      <c r="C507" s="589" t="s">
        <v>501</v>
      </c>
      <c r="D507" s="590"/>
      <c r="E507" s="590"/>
      <c r="F507" s="590"/>
      <c r="G507" s="590"/>
      <c r="H507" s="590"/>
      <c r="I507" s="590"/>
      <c r="J507" s="590"/>
      <c r="K507" s="590"/>
      <c r="L507" s="590"/>
      <c r="M507" s="590"/>
      <c r="N507" s="591"/>
      <c r="P507" s="378"/>
      <c r="Q507" s="378"/>
      <c r="R507" s="378"/>
      <c r="S507" s="378"/>
      <c r="T507" s="378"/>
      <c r="U507" s="378"/>
      <c r="V507" s="378"/>
      <c r="W507" s="378"/>
    </row>
    <row r="508" spans="1:39" s="376" customFormat="1" ht="45" customHeight="1">
      <c r="B508" s="377"/>
      <c r="C508" s="565" t="s">
        <v>551</v>
      </c>
      <c r="D508" s="566"/>
      <c r="E508" s="566"/>
      <c r="F508" s="566"/>
      <c r="G508" s="566"/>
      <c r="H508" s="566"/>
      <c r="I508" s="566"/>
      <c r="J508" s="566"/>
      <c r="K508" s="566"/>
      <c r="L508" s="566"/>
      <c r="M508" s="566"/>
      <c r="N508" s="592"/>
      <c r="O508" s="378"/>
      <c r="P508" s="358"/>
      <c r="Q508" s="358"/>
      <c r="R508" s="358"/>
      <c r="S508" s="358"/>
      <c r="T508" s="358"/>
      <c r="U508" s="358"/>
      <c r="V508" s="358"/>
      <c r="W508" s="358"/>
      <c r="X508" s="378"/>
      <c r="Y508" s="378"/>
      <c r="Z508" s="378"/>
      <c r="AA508" s="378"/>
      <c r="AB508" s="378"/>
      <c r="AC508" s="378"/>
      <c r="AD508" s="378"/>
      <c r="AE508" s="378"/>
      <c r="AF508" s="378"/>
      <c r="AG508" s="378"/>
      <c r="AH508" s="378"/>
      <c r="AI508" s="378"/>
      <c r="AJ508" s="378"/>
      <c r="AK508" s="378"/>
      <c r="AL508" s="378"/>
      <c r="AM508" s="378"/>
    </row>
    <row r="509" spans="1:39" s="357" customFormat="1" ht="33" customHeight="1">
      <c r="B509" s="11"/>
      <c r="C509" s="685" t="s">
        <v>502</v>
      </c>
      <c r="D509" s="686"/>
      <c r="E509" s="686"/>
      <c r="F509" s="686"/>
      <c r="G509" s="686"/>
      <c r="H509" s="686"/>
      <c r="I509" s="686"/>
      <c r="J509" s="686"/>
      <c r="K509" s="686"/>
      <c r="L509" s="686"/>
      <c r="M509" s="686"/>
      <c r="N509" s="687"/>
      <c r="O509" s="358"/>
      <c r="P509" s="358"/>
      <c r="Q509" s="358"/>
      <c r="R509" s="358"/>
      <c r="S509" s="358"/>
      <c r="T509" s="358"/>
      <c r="U509" s="358"/>
      <c r="V509" s="358"/>
      <c r="W509" s="358"/>
      <c r="X509" s="358"/>
      <c r="Y509" s="358"/>
      <c r="Z509" s="358"/>
      <c r="AA509" s="358"/>
      <c r="AB509" s="358"/>
      <c r="AC509" s="358"/>
      <c r="AD509" s="358"/>
      <c r="AE509" s="358"/>
      <c r="AF509" s="358"/>
      <c r="AG509" s="358"/>
      <c r="AH509" s="358"/>
      <c r="AI509" s="358"/>
      <c r="AJ509" s="358"/>
      <c r="AK509" s="358"/>
      <c r="AL509" s="358"/>
      <c r="AM509" s="358"/>
    </row>
    <row r="510" spans="1:39" s="357" customFormat="1" ht="37.5" customHeight="1">
      <c r="B510" s="11"/>
      <c r="C510" s="685" t="s">
        <v>504</v>
      </c>
      <c r="D510" s="686"/>
      <c r="E510" s="686"/>
      <c r="F510" s="686"/>
      <c r="G510" s="686"/>
      <c r="H510" s="686"/>
      <c r="I510" s="686"/>
      <c r="J510" s="686"/>
      <c r="K510" s="686"/>
      <c r="L510" s="686"/>
      <c r="M510" s="686"/>
      <c r="N510" s="687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  <c r="AA510" s="358"/>
      <c r="AB510" s="358"/>
      <c r="AC510" s="358"/>
      <c r="AD510" s="358"/>
      <c r="AE510" s="358"/>
      <c r="AF510" s="358"/>
      <c r="AG510" s="358"/>
      <c r="AH510" s="358"/>
      <c r="AI510" s="358"/>
      <c r="AJ510" s="358"/>
      <c r="AK510" s="358"/>
      <c r="AL510" s="358"/>
      <c r="AM510" s="358"/>
    </row>
    <row r="511" spans="1:39" s="357" customFormat="1" ht="35.25" customHeight="1">
      <c r="B511" s="11"/>
      <c r="C511" s="685" t="s">
        <v>503</v>
      </c>
      <c r="D511" s="686"/>
      <c r="E511" s="686"/>
      <c r="F511" s="686"/>
      <c r="G511" s="686"/>
      <c r="H511" s="686"/>
      <c r="I511" s="686"/>
      <c r="J511" s="686"/>
      <c r="K511" s="686"/>
      <c r="L511" s="686"/>
      <c r="M511" s="686"/>
      <c r="N511" s="687"/>
      <c r="O511" s="358"/>
      <c r="P511" s="61"/>
      <c r="Q511" s="61"/>
      <c r="R511" s="61"/>
      <c r="S511" s="61"/>
      <c r="T511" s="61"/>
      <c r="U511" s="61"/>
      <c r="V511" s="61"/>
      <c r="W511" s="61"/>
      <c r="X511" s="358"/>
      <c r="Y511" s="358"/>
      <c r="Z511" s="358"/>
      <c r="AA511" s="358"/>
      <c r="AB511" s="358"/>
      <c r="AC511" s="358"/>
      <c r="AD511" s="358"/>
      <c r="AE511" s="358"/>
      <c r="AF511" s="358"/>
      <c r="AG511" s="358"/>
      <c r="AH511" s="358"/>
      <c r="AI511" s="358"/>
      <c r="AJ511" s="358"/>
      <c r="AK511" s="358"/>
      <c r="AL511" s="358"/>
      <c r="AM511" s="358"/>
    </row>
    <row r="512" spans="1:39" s="18" customFormat="1" ht="45" customHeight="1">
      <c r="A512" s="12"/>
      <c r="B512" s="54"/>
      <c r="C512" s="522" t="s">
        <v>741</v>
      </c>
      <c r="D512" s="417">
        <v>10</v>
      </c>
      <c r="E512" s="484">
        <v>33600</v>
      </c>
      <c r="F512" s="484">
        <v>33600</v>
      </c>
      <c r="G512" s="103"/>
      <c r="H512" s="103"/>
      <c r="I512" s="14" t="s">
        <v>505</v>
      </c>
      <c r="J512" s="15" t="s">
        <v>31</v>
      </c>
      <c r="K512" s="15">
        <v>4100</v>
      </c>
      <c r="L512" s="15">
        <v>4100</v>
      </c>
      <c r="M512" s="16">
        <v>100</v>
      </c>
      <c r="N512" s="17">
        <v>1</v>
      </c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</row>
    <row r="513" spans="1:39" s="18" customFormat="1" ht="42.75" customHeight="1">
      <c r="A513" s="12"/>
      <c r="B513" s="54"/>
      <c r="C513" s="522" t="s">
        <v>742</v>
      </c>
      <c r="D513" s="417">
        <v>10</v>
      </c>
      <c r="E513" s="484">
        <v>1268515</v>
      </c>
      <c r="F513" s="484">
        <v>1268515</v>
      </c>
      <c r="G513" s="103"/>
      <c r="H513" s="103"/>
      <c r="I513" s="522" t="s">
        <v>745</v>
      </c>
      <c r="J513" s="15" t="s">
        <v>746</v>
      </c>
      <c r="K513" s="15">
        <v>730</v>
      </c>
      <c r="L513" s="15">
        <v>728</v>
      </c>
      <c r="M513" s="16">
        <v>99</v>
      </c>
      <c r="N513" s="17">
        <v>0.99</v>
      </c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</row>
    <row r="514" spans="1:39" s="18" customFormat="1" ht="38.25" customHeight="1">
      <c r="A514" s="12"/>
      <c r="B514" s="54"/>
      <c r="C514" s="522" t="s">
        <v>622</v>
      </c>
      <c r="D514" s="13" t="s">
        <v>576</v>
      </c>
      <c r="E514" s="484">
        <v>514900</v>
      </c>
      <c r="F514" s="484">
        <v>434094.56</v>
      </c>
      <c r="G514" s="103"/>
      <c r="H514" s="103"/>
      <c r="I514" s="14" t="s">
        <v>506</v>
      </c>
      <c r="J514" s="15" t="s">
        <v>517</v>
      </c>
      <c r="K514" s="15">
        <v>1</v>
      </c>
      <c r="L514" s="15">
        <v>1</v>
      </c>
      <c r="M514" s="16">
        <v>100</v>
      </c>
      <c r="N514" s="17">
        <v>1</v>
      </c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</row>
    <row r="515" spans="1:39" s="18" customFormat="1" ht="62.25" customHeight="1">
      <c r="A515" s="12"/>
      <c r="B515" s="173"/>
      <c r="C515" s="174" t="s">
        <v>743</v>
      </c>
      <c r="D515" s="344" t="s">
        <v>570</v>
      </c>
      <c r="E515" s="485">
        <v>25000</v>
      </c>
      <c r="F515" s="485">
        <v>25000</v>
      </c>
      <c r="G515" s="177"/>
      <c r="H515" s="177"/>
      <c r="I515" s="174" t="s">
        <v>507</v>
      </c>
      <c r="J515" s="175" t="s">
        <v>268</v>
      </c>
      <c r="K515" s="175">
        <v>1</v>
      </c>
      <c r="L515" s="175">
        <v>1</v>
      </c>
      <c r="M515" s="176">
        <v>100</v>
      </c>
      <c r="N515" s="179">
        <v>1</v>
      </c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</row>
    <row r="516" spans="1:39" s="18" customFormat="1" ht="61.5" customHeight="1">
      <c r="A516" s="12"/>
      <c r="B516" s="173"/>
      <c r="C516" s="174" t="s">
        <v>744</v>
      </c>
      <c r="D516" s="175">
        <v>1</v>
      </c>
      <c r="E516" s="485">
        <v>100000</v>
      </c>
      <c r="F516" s="485">
        <v>100000</v>
      </c>
      <c r="G516" s="177"/>
      <c r="H516" s="177"/>
      <c r="I516" s="174" t="s">
        <v>621</v>
      </c>
      <c r="J516" s="175" t="s">
        <v>608</v>
      </c>
      <c r="K516" s="175">
        <v>40</v>
      </c>
      <c r="L516" s="175">
        <v>76</v>
      </c>
      <c r="M516" s="176">
        <v>100</v>
      </c>
      <c r="N516" s="179">
        <v>1</v>
      </c>
      <c r="O516" s="61"/>
      <c r="P516" s="25"/>
      <c r="Q516" s="25"/>
      <c r="R516" s="25"/>
      <c r="S516" s="25"/>
      <c r="T516" s="25"/>
      <c r="U516" s="25"/>
      <c r="V516" s="25"/>
      <c r="W516" s="25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</row>
    <row r="517" spans="1:39" s="18" customFormat="1" ht="61.5" customHeight="1">
      <c r="A517" s="12"/>
      <c r="B517" s="173"/>
      <c r="C517" s="522"/>
      <c r="D517" s="15"/>
      <c r="E517" s="484"/>
      <c r="F517" s="484"/>
      <c r="G517" s="103"/>
      <c r="H517" s="103"/>
      <c r="I517" s="522" t="s">
        <v>747</v>
      </c>
      <c r="J517" s="15" t="s">
        <v>746</v>
      </c>
      <c r="K517" s="15">
        <v>254</v>
      </c>
      <c r="L517" s="15">
        <v>188</v>
      </c>
      <c r="M517" s="16">
        <f>L517/K517*100</f>
        <v>74.015748031496059</v>
      </c>
      <c r="N517" s="17">
        <v>0.74</v>
      </c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</row>
    <row r="518" spans="1:39" s="18" customFormat="1" ht="61.5" customHeight="1">
      <c r="A518" s="12"/>
      <c r="B518" s="173"/>
      <c r="C518" s="522"/>
      <c r="D518" s="15"/>
      <c r="E518" s="484"/>
      <c r="F518" s="484"/>
      <c r="G518" s="103"/>
      <c r="H518" s="103"/>
      <c r="I518" s="522" t="s">
        <v>748</v>
      </c>
      <c r="J518" s="15" t="s">
        <v>749</v>
      </c>
      <c r="K518" s="15">
        <v>17</v>
      </c>
      <c r="L518" s="15">
        <v>8.5</v>
      </c>
      <c r="M518" s="16">
        <f>L518/K518*100</f>
        <v>50</v>
      </c>
      <c r="N518" s="17">
        <v>0.5</v>
      </c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</row>
    <row r="519" spans="1:39" s="141" customFormat="1" ht="30.75" customHeight="1">
      <c r="B519" s="138"/>
      <c r="C519" s="129" t="s">
        <v>515</v>
      </c>
      <c r="D519" s="142"/>
      <c r="E519" s="371">
        <f>SUM(E512:E516)</f>
        <v>1942015</v>
      </c>
      <c r="F519" s="371">
        <f>SUM(F512:F516)</f>
        <v>1861209.56</v>
      </c>
      <c r="G519" s="119">
        <f>F519/E519*100</f>
        <v>95.839092900930225</v>
      </c>
      <c r="H519" s="183">
        <v>96</v>
      </c>
      <c r="I519" s="116"/>
      <c r="J519" s="116"/>
      <c r="K519" s="116"/>
      <c r="L519" s="116"/>
      <c r="M519" s="118"/>
      <c r="N519" s="371">
        <f>(N518+N517+N516+N515+N514+N513+N512)/7</f>
        <v>0.89</v>
      </c>
      <c r="O519" s="25"/>
      <c r="P519" s="380"/>
      <c r="Q519" s="380"/>
      <c r="R519" s="380"/>
      <c r="S519" s="380"/>
      <c r="T519" s="380"/>
      <c r="U519" s="380"/>
      <c r="V519" s="380"/>
      <c r="W519" s="380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spans="1:39" s="382" customFormat="1" ht="47.25" customHeight="1">
      <c r="A520" s="379"/>
      <c r="B520" s="328"/>
      <c r="C520" s="650" t="s">
        <v>508</v>
      </c>
      <c r="D520" s="651"/>
      <c r="E520" s="651"/>
      <c r="F520" s="651"/>
      <c r="G520" s="651"/>
      <c r="H520" s="651"/>
      <c r="I520" s="651"/>
      <c r="J520" s="651"/>
      <c r="K520" s="651"/>
      <c r="L520" s="651"/>
      <c r="M520" s="651"/>
      <c r="N520" s="652"/>
      <c r="O520" s="380"/>
      <c r="P520" s="358"/>
      <c r="Q520" s="358"/>
      <c r="R520" s="358"/>
      <c r="S520" s="358"/>
      <c r="T520" s="358"/>
      <c r="U520" s="358"/>
      <c r="V520" s="358"/>
      <c r="W520" s="358"/>
      <c r="X520" s="380"/>
      <c r="Y520" s="380"/>
      <c r="Z520" s="380"/>
      <c r="AA520" s="380"/>
      <c r="AB520" s="380"/>
      <c r="AC520" s="380"/>
      <c r="AD520" s="380"/>
      <c r="AE520" s="380"/>
      <c r="AF520" s="380"/>
      <c r="AG520" s="380"/>
      <c r="AH520" s="380"/>
      <c r="AI520" s="381"/>
      <c r="AJ520" s="381"/>
      <c r="AK520" s="381"/>
      <c r="AL520" s="381"/>
      <c r="AM520" s="381"/>
    </row>
    <row r="521" spans="1:39" ht="42.75" customHeight="1">
      <c r="A521" s="10"/>
      <c r="B521" s="11"/>
      <c r="C521" s="589" t="s">
        <v>509</v>
      </c>
      <c r="D521" s="590"/>
      <c r="E521" s="590"/>
      <c r="F521" s="590"/>
      <c r="G521" s="590"/>
      <c r="H521" s="590"/>
      <c r="I521" s="590"/>
      <c r="J521" s="590"/>
      <c r="K521" s="590"/>
      <c r="L521" s="590"/>
      <c r="M521" s="590"/>
      <c r="N521" s="591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  <c r="AA521" s="358"/>
      <c r="AB521" s="358"/>
      <c r="AC521" s="358"/>
      <c r="AD521" s="358"/>
      <c r="AE521" s="358"/>
      <c r="AF521" s="358"/>
      <c r="AG521" s="358"/>
      <c r="AH521" s="358"/>
    </row>
    <row r="522" spans="1:39" ht="30" customHeight="1">
      <c r="A522" s="10"/>
      <c r="B522" s="11"/>
      <c r="C522" s="589" t="s">
        <v>510</v>
      </c>
      <c r="D522" s="590"/>
      <c r="E522" s="590"/>
      <c r="F522" s="590"/>
      <c r="G522" s="590"/>
      <c r="H522" s="590"/>
      <c r="I522" s="590"/>
      <c r="J522" s="590"/>
      <c r="K522" s="590"/>
      <c r="L522" s="590"/>
      <c r="M522" s="590"/>
      <c r="N522" s="591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  <c r="AA522" s="358"/>
      <c r="AB522" s="358"/>
      <c r="AC522" s="358"/>
      <c r="AD522" s="358"/>
      <c r="AE522" s="358"/>
      <c r="AF522" s="358"/>
      <c r="AG522" s="358"/>
      <c r="AH522" s="358"/>
    </row>
    <row r="523" spans="1:39" ht="30.75" customHeight="1">
      <c r="A523" s="10"/>
      <c r="B523" s="11"/>
      <c r="C523" s="589" t="s">
        <v>511</v>
      </c>
      <c r="D523" s="590"/>
      <c r="E523" s="590"/>
      <c r="F523" s="590"/>
      <c r="G523" s="590"/>
      <c r="H523" s="590"/>
      <c r="I523" s="590"/>
      <c r="J523" s="590"/>
      <c r="K523" s="590"/>
      <c r="L523" s="590"/>
      <c r="M523" s="590"/>
      <c r="N523" s="591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  <c r="AA523" s="358"/>
      <c r="AB523" s="358"/>
      <c r="AC523" s="358"/>
      <c r="AD523" s="358"/>
      <c r="AE523" s="358"/>
      <c r="AF523" s="358"/>
      <c r="AG523" s="358"/>
      <c r="AH523" s="358"/>
    </row>
    <row r="524" spans="1:39" ht="30.75" customHeight="1">
      <c r="A524" s="10"/>
      <c r="B524" s="11"/>
      <c r="C524" s="589" t="s">
        <v>512</v>
      </c>
      <c r="D524" s="590"/>
      <c r="E524" s="590"/>
      <c r="F524" s="590"/>
      <c r="G524" s="590"/>
      <c r="H524" s="590"/>
      <c r="I524" s="590"/>
      <c r="J524" s="590"/>
      <c r="K524" s="590"/>
      <c r="L524" s="590"/>
      <c r="M524" s="590"/>
      <c r="N524" s="591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  <c r="AA524" s="358"/>
      <c r="AB524" s="358"/>
      <c r="AC524" s="358"/>
      <c r="AD524" s="358"/>
      <c r="AE524" s="358"/>
      <c r="AF524" s="358"/>
      <c r="AG524" s="358"/>
      <c r="AH524" s="358"/>
    </row>
    <row r="525" spans="1:39" ht="33" customHeight="1">
      <c r="A525" s="10"/>
      <c r="B525" s="11"/>
      <c r="C525" s="589" t="s">
        <v>513</v>
      </c>
      <c r="D525" s="590"/>
      <c r="E525" s="590"/>
      <c r="F525" s="590"/>
      <c r="G525" s="590"/>
      <c r="H525" s="590"/>
      <c r="I525" s="590"/>
      <c r="J525" s="590"/>
      <c r="K525" s="590"/>
      <c r="L525" s="590"/>
      <c r="M525" s="590"/>
      <c r="N525" s="591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  <c r="AA525" s="358"/>
      <c r="AB525" s="358"/>
      <c r="AC525" s="358"/>
      <c r="AD525" s="358"/>
      <c r="AE525" s="358"/>
      <c r="AF525" s="358"/>
      <c r="AG525" s="358"/>
      <c r="AH525" s="358"/>
    </row>
    <row r="526" spans="1:39" ht="51" customHeight="1">
      <c r="A526" s="10"/>
      <c r="B526" s="11"/>
      <c r="C526" s="77" t="s">
        <v>623</v>
      </c>
      <c r="D526" s="431">
        <v>10</v>
      </c>
      <c r="E526" s="440">
        <v>8184100</v>
      </c>
      <c r="F526" s="440">
        <v>8184100</v>
      </c>
      <c r="G526" s="103"/>
      <c r="H526" s="103"/>
      <c r="I526" s="14" t="s">
        <v>514</v>
      </c>
      <c r="J526" s="15" t="s">
        <v>31</v>
      </c>
      <c r="K526" s="15">
        <v>2</v>
      </c>
      <c r="L526" s="15">
        <v>2</v>
      </c>
      <c r="M526" s="16">
        <v>100</v>
      </c>
      <c r="N526" s="363">
        <v>1</v>
      </c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  <c r="AA526" s="358"/>
      <c r="AB526" s="358"/>
      <c r="AC526" s="358"/>
      <c r="AD526" s="358"/>
      <c r="AE526" s="358"/>
      <c r="AF526" s="358"/>
      <c r="AG526" s="358"/>
      <c r="AH526" s="358"/>
    </row>
    <row r="527" spans="1:39" ht="43.5" customHeight="1">
      <c r="A527" s="10"/>
      <c r="B527" s="54"/>
      <c r="C527" s="14" t="s">
        <v>624</v>
      </c>
      <c r="D527" s="13" t="s">
        <v>570</v>
      </c>
      <c r="E527" s="16">
        <v>301000</v>
      </c>
      <c r="F527" s="16">
        <v>301000</v>
      </c>
      <c r="G527" s="109"/>
      <c r="H527" s="103"/>
      <c r="I527" s="14" t="s">
        <v>625</v>
      </c>
      <c r="J527" s="15" t="s">
        <v>517</v>
      </c>
      <c r="K527" s="15">
        <v>10</v>
      </c>
      <c r="L527" s="15">
        <v>10</v>
      </c>
      <c r="M527" s="16">
        <v>100</v>
      </c>
      <c r="N527" s="363">
        <v>1</v>
      </c>
      <c r="O527" s="358"/>
      <c r="P527" s="61"/>
      <c r="Q527" s="61"/>
      <c r="R527" s="61"/>
      <c r="S527" s="61"/>
      <c r="T527" s="61"/>
      <c r="U527" s="61"/>
      <c r="V527" s="61"/>
      <c r="W527" s="61"/>
      <c r="X527" s="358"/>
      <c r="Y527" s="358"/>
      <c r="Z527" s="358"/>
      <c r="AA527" s="358"/>
      <c r="AB527" s="358"/>
      <c r="AC527" s="358"/>
      <c r="AD527" s="358"/>
      <c r="AE527" s="358"/>
      <c r="AF527" s="358"/>
      <c r="AG527" s="358"/>
      <c r="AH527" s="358"/>
    </row>
    <row r="528" spans="1:39" s="18" customFormat="1" ht="60.75" customHeight="1">
      <c r="A528" s="12"/>
      <c r="B528" s="359"/>
      <c r="C528" s="359"/>
      <c r="D528" s="359"/>
      <c r="E528" s="359"/>
      <c r="F528" s="359"/>
      <c r="G528" s="360"/>
      <c r="H528" s="360"/>
      <c r="I528" s="174" t="s">
        <v>516</v>
      </c>
      <c r="J528" s="175" t="s">
        <v>517</v>
      </c>
      <c r="K528" s="175">
        <v>10</v>
      </c>
      <c r="L528" s="175">
        <v>10</v>
      </c>
      <c r="M528" s="176">
        <v>100</v>
      </c>
      <c r="N528" s="179">
        <v>1</v>
      </c>
      <c r="O528" s="61"/>
      <c r="P528" s="141"/>
      <c r="Q528" s="141"/>
      <c r="R528" s="141"/>
      <c r="S528" s="141"/>
      <c r="T528" s="141"/>
      <c r="U528" s="141"/>
      <c r="V528" s="141"/>
      <c r="W528" s="14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</row>
    <row r="529" spans="1:39" s="141" customFormat="1" ht="27.75" customHeight="1">
      <c r="C529" s="367" t="s">
        <v>32</v>
      </c>
      <c r="E529" s="368">
        <f>SUM(E526:E528)</f>
        <v>8485100</v>
      </c>
      <c r="F529" s="368">
        <f>SUM(F526:F528)</f>
        <v>8485100</v>
      </c>
      <c r="G529" s="368">
        <v>100</v>
      </c>
      <c r="H529" s="368">
        <v>1</v>
      </c>
      <c r="N529" s="369">
        <v>1</v>
      </c>
      <c r="P529" s="133"/>
      <c r="Q529" s="133"/>
      <c r="R529" s="133"/>
      <c r="S529" s="133"/>
      <c r="T529" s="133"/>
      <c r="U529" s="133"/>
      <c r="V529" s="133"/>
      <c r="W529" s="133"/>
    </row>
    <row r="530" spans="1:39" s="124" customFormat="1" ht="27.75" customHeight="1">
      <c r="A530" s="124">
        <f>F530/F597*100</f>
        <v>1.5636634049479938</v>
      </c>
      <c r="B530" s="272"/>
      <c r="C530" s="322" t="s">
        <v>276</v>
      </c>
      <c r="D530" s="105"/>
      <c r="E530" s="215">
        <f>E529+E519</f>
        <v>10427115</v>
      </c>
      <c r="F530" s="215">
        <f>F529+F519</f>
        <v>10346309.560000001</v>
      </c>
      <c r="G530" s="105"/>
      <c r="H530" s="275">
        <v>0.98</v>
      </c>
      <c r="I530" s="593" t="s">
        <v>277</v>
      </c>
      <c r="J530" s="594"/>
      <c r="K530" s="594"/>
      <c r="L530" s="594"/>
      <c r="M530" s="105"/>
      <c r="N530" s="361">
        <v>0.95</v>
      </c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  <c r="AF530" s="133"/>
      <c r="AG530" s="133"/>
      <c r="AH530" s="133"/>
      <c r="AI530" s="133"/>
      <c r="AJ530" s="133"/>
      <c r="AK530" s="133"/>
      <c r="AL530" s="133"/>
      <c r="AM530" s="133"/>
    </row>
    <row r="531" spans="1:39" s="124" customFormat="1" ht="50.25" customHeight="1">
      <c r="B531" s="272"/>
      <c r="C531" s="580" t="s">
        <v>626</v>
      </c>
      <c r="D531" s="688"/>
      <c r="E531" s="688"/>
      <c r="F531" s="688"/>
      <c r="G531" s="688"/>
      <c r="H531" s="688"/>
      <c r="I531" s="688"/>
      <c r="J531" s="688"/>
      <c r="K531" s="688"/>
      <c r="L531" s="688"/>
      <c r="M531" s="688"/>
      <c r="N531" s="689"/>
      <c r="O531" s="133"/>
      <c r="P531" s="244"/>
      <c r="Q531" s="244"/>
      <c r="R531" s="244"/>
      <c r="S531" s="244"/>
      <c r="T531" s="244"/>
      <c r="U531" s="244"/>
      <c r="V531" s="244"/>
      <c r="W531" s="244"/>
      <c r="X531" s="133"/>
      <c r="Y531" s="133"/>
      <c r="Z531" s="133"/>
      <c r="AA531" s="133"/>
      <c r="AB531" s="133"/>
      <c r="AC531" s="133"/>
      <c r="AD531" s="133"/>
      <c r="AE531" s="133"/>
      <c r="AF531" s="133"/>
      <c r="AG531" s="133"/>
      <c r="AH531" s="133"/>
      <c r="AI531" s="133"/>
      <c r="AJ531" s="133"/>
      <c r="AK531" s="133"/>
      <c r="AL531" s="133"/>
      <c r="AM531" s="133"/>
    </row>
    <row r="532" spans="1:39" ht="40.5" customHeight="1">
      <c r="A532" s="10"/>
      <c r="B532" s="364" t="s">
        <v>278</v>
      </c>
      <c r="C532" s="595" t="s">
        <v>518</v>
      </c>
      <c r="D532" s="596"/>
      <c r="E532" s="596"/>
      <c r="F532" s="596"/>
      <c r="G532" s="596"/>
      <c r="H532" s="596"/>
      <c r="I532" s="596"/>
      <c r="J532" s="596"/>
      <c r="K532" s="596"/>
      <c r="L532" s="596"/>
      <c r="M532" s="596"/>
      <c r="N532" s="597"/>
    </row>
    <row r="533" spans="1:39">
      <c r="A533" s="10"/>
      <c r="B533" s="54"/>
      <c r="C533" s="664" t="s">
        <v>519</v>
      </c>
      <c r="D533" s="665"/>
      <c r="E533" s="665"/>
      <c r="F533" s="665"/>
      <c r="G533" s="665"/>
      <c r="H533" s="665"/>
      <c r="I533" s="665"/>
      <c r="J533" s="665"/>
      <c r="K533" s="665"/>
      <c r="L533" s="665"/>
      <c r="M533" s="665"/>
      <c r="N533" s="666"/>
    </row>
    <row r="534" spans="1:39" ht="23.25" customHeight="1">
      <c r="A534" s="10"/>
      <c r="B534" s="54"/>
      <c r="C534" s="664" t="s">
        <v>520</v>
      </c>
      <c r="D534" s="665"/>
      <c r="E534" s="665"/>
      <c r="F534" s="665"/>
      <c r="G534" s="665"/>
      <c r="H534" s="665"/>
      <c r="I534" s="665"/>
      <c r="J534" s="665"/>
      <c r="K534" s="665"/>
      <c r="L534" s="665"/>
      <c r="M534" s="665"/>
      <c r="N534" s="666"/>
    </row>
    <row r="535" spans="1:39" ht="30.75" customHeight="1">
      <c r="A535" s="10"/>
      <c r="B535" s="54"/>
      <c r="C535" s="664" t="s">
        <v>521</v>
      </c>
      <c r="D535" s="665"/>
      <c r="E535" s="665"/>
      <c r="F535" s="665"/>
      <c r="G535" s="665"/>
      <c r="H535" s="665"/>
      <c r="I535" s="665"/>
      <c r="J535" s="665"/>
      <c r="K535" s="665"/>
      <c r="L535" s="665"/>
      <c r="M535" s="665"/>
      <c r="N535" s="666"/>
    </row>
    <row r="536" spans="1:39" ht="30.75" customHeight="1">
      <c r="A536" s="10"/>
      <c r="B536" s="54"/>
      <c r="C536" s="664" t="s">
        <v>522</v>
      </c>
      <c r="D536" s="665"/>
      <c r="E536" s="665"/>
      <c r="F536" s="665"/>
      <c r="G536" s="665"/>
      <c r="H536" s="665"/>
      <c r="I536" s="665"/>
      <c r="J536" s="665"/>
      <c r="K536" s="665"/>
      <c r="L536" s="665"/>
      <c r="M536" s="665"/>
      <c r="N536" s="666"/>
      <c r="P536" s="285"/>
      <c r="Q536" s="285"/>
      <c r="R536" s="285"/>
      <c r="S536" s="285"/>
      <c r="T536" s="285"/>
      <c r="U536" s="285"/>
      <c r="V536" s="285"/>
      <c r="W536" s="285"/>
    </row>
    <row r="537" spans="1:39" s="283" customFormat="1" ht="30.75" customHeight="1">
      <c r="B537" s="24"/>
      <c r="C537" s="677" t="s">
        <v>523</v>
      </c>
      <c r="D537" s="678"/>
      <c r="E537" s="678"/>
      <c r="F537" s="678"/>
      <c r="G537" s="678"/>
      <c r="H537" s="678"/>
      <c r="I537" s="678"/>
      <c r="J537" s="678"/>
      <c r="K537" s="678"/>
      <c r="L537" s="678"/>
      <c r="M537" s="678"/>
      <c r="N537" s="679"/>
      <c r="O537" s="285"/>
      <c r="P537" s="244"/>
      <c r="Q537" s="244"/>
      <c r="R537" s="244"/>
      <c r="S537" s="244"/>
      <c r="T537" s="244"/>
      <c r="U537" s="244"/>
      <c r="V537" s="244"/>
      <c r="W537" s="244"/>
      <c r="X537" s="285"/>
      <c r="Y537" s="285"/>
      <c r="Z537" s="285"/>
      <c r="AA537" s="285"/>
      <c r="AB537" s="285"/>
      <c r="AC537" s="285"/>
      <c r="AD537" s="285"/>
      <c r="AE537" s="285"/>
      <c r="AF537" s="285"/>
      <c r="AG537" s="285"/>
      <c r="AH537" s="285"/>
      <c r="AI537" s="285"/>
      <c r="AJ537" s="285"/>
      <c r="AK537" s="285"/>
      <c r="AL537" s="285"/>
      <c r="AM537" s="285"/>
    </row>
    <row r="538" spans="1:39" ht="27" customHeight="1">
      <c r="A538" s="10"/>
      <c r="B538" s="54"/>
      <c r="C538" s="664" t="s">
        <v>525</v>
      </c>
      <c r="D538" s="665"/>
      <c r="E538" s="665"/>
      <c r="F538" s="665"/>
      <c r="G538" s="665"/>
      <c r="H538" s="665"/>
      <c r="I538" s="665"/>
      <c r="J538" s="665"/>
      <c r="K538" s="665"/>
      <c r="L538" s="665"/>
      <c r="M538" s="665"/>
      <c r="N538" s="666"/>
    </row>
    <row r="539" spans="1:39" ht="30.75" customHeight="1">
      <c r="A539" s="10"/>
      <c r="B539" s="54"/>
      <c r="C539" s="664" t="s">
        <v>524</v>
      </c>
      <c r="D539" s="665"/>
      <c r="E539" s="665"/>
      <c r="F539" s="665"/>
      <c r="G539" s="665"/>
      <c r="H539" s="665"/>
      <c r="I539" s="665"/>
      <c r="J539" s="665"/>
      <c r="K539" s="665"/>
      <c r="L539" s="665"/>
      <c r="M539" s="665"/>
      <c r="N539" s="666"/>
    </row>
    <row r="540" spans="1:39" ht="73.5" customHeight="1">
      <c r="A540" s="10"/>
      <c r="B540" s="54"/>
      <c r="C540" s="458" t="s">
        <v>718</v>
      </c>
      <c r="D540" s="460">
        <v>30</v>
      </c>
      <c r="E540" s="461">
        <v>14600</v>
      </c>
      <c r="F540" s="461">
        <v>14600</v>
      </c>
      <c r="G540" s="459"/>
      <c r="H540" s="459"/>
      <c r="I540" s="14" t="s">
        <v>526</v>
      </c>
      <c r="J540" s="15" t="s">
        <v>275</v>
      </c>
      <c r="K540" s="15">
        <v>20100</v>
      </c>
      <c r="L540" s="15">
        <v>20000</v>
      </c>
      <c r="M540" s="15">
        <v>99</v>
      </c>
      <c r="N540" s="277">
        <v>0.99</v>
      </c>
    </row>
    <row r="541" spans="1:39" ht="66" customHeight="1">
      <c r="A541" s="10"/>
      <c r="B541" s="54"/>
      <c r="C541" s="458" t="s">
        <v>750</v>
      </c>
      <c r="D541" s="460">
        <v>30</v>
      </c>
      <c r="E541" s="461">
        <v>69800</v>
      </c>
      <c r="F541" s="461">
        <v>69800</v>
      </c>
      <c r="G541" s="459"/>
      <c r="H541" s="459"/>
      <c r="I541" s="14" t="s">
        <v>527</v>
      </c>
      <c r="J541" s="15" t="s">
        <v>16</v>
      </c>
      <c r="K541" s="66">
        <v>67.5</v>
      </c>
      <c r="L541" s="66">
        <v>65</v>
      </c>
      <c r="M541" s="15">
        <v>95</v>
      </c>
      <c r="N541" s="277">
        <v>0.95</v>
      </c>
    </row>
    <row r="542" spans="1:39" ht="57.75" customHeight="1">
      <c r="A542" s="10"/>
      <c r="B542" s="54"/>
      <c r="C542" s="458" t="s">
        <v>751</v>
      </c>
      <c r="D542" s="460">
        <v>30</v>
      </c>
      <c r="E542" s="461">
        <v>4823700</v>
      </c>
      <c r="F542" s="461">
        <v>4823700</v>
      </c>
      <c r="G542" s="459"/>
      <c r="H542" s="459"/>
      <c r="I542" s="14"/>
      <c r="J542" s="15"/>
      <c r="K542" s="15"/>
      <c r="L542" s="15"/>
      <c r="M542" s="15"/>
      <c r="N542" s="277"/>
    </row>
    <row r="543" spans="1:39" ht="48" customHeight="1">
      <c r="A543" s="10"/>
      <c r="B543" s="54"/>
      <c r="C543" s="458" t="s">
        <v>569</v>
      </c>
      <c r="D543" s="460">
        <v>31</v>
      </c>
      <c r="E543" s="461">
        <v>10641401</v>
      </c>
      <c r="F543" s="461">
        <v>10641401</v>
      </c>
      <c r="G543" s="459"/>
      <c r="H543" s="459"/>
      <c r="I543" s="14"/>
      <c r="J543" s="15"/>
      <c r="K543" s="15"/>
      <c r="L543" s="15"/>
      <c r="M543" s="15"/>
      <c r="N543" s="277"/>
    </row>
    <row r="544" spans="1:39" ht="48" customHeight="1">
      <c r="A544" s="10"/>
      <c r="B544" s="54"/>
      <c r="C544" s="458" t="s">
        <v>752</v>
      </c>
      <c r="D544" s="460" t="s">
        <v>703</v>
      </c>
      <c r="E544" s="461">
        <v>62364.76</v>
      </c>
      <c r="F544" s="461">
        <v>62364.76</v>
      </c>
      <c r="G544" s="459"/>
      <c r="H544" s="459"/>
      <c r="I544" s="522"/>
      <c r="J544" s="15"/>
      <c r="K544" s="15"/>
      <c r="L544" s="15"/>
      <c r="M544" s="15"/>
      <c r="N544" s="277"/>
    </row>
    <row r="545" spans="1:39" ht="48" customHeight="1">
      <c r="A545" s="10"/>
      <c r="B545" s="54"/>
      <c r="C545" s="458" t="s">
        <v>753</v>
      </c>
      <c r="D545" s="460" t="s">
        <v>586</v>
      </c>
      <c r="E545" s="461">
        <v>290635.24</v>
      </c>
      <c r="F545" s="461">
        <v>290635.24</v>
      </c>
      <c r="G545" s="459"/>
      <c r="H545" s="459"/>
      <c r="I545" s="522"/>
      <c r="J545" s="15"/>
      <c r="K545" s="15"/>
      <c r="L545" s="15"/>
      <c r="M545" s="15"/>
      <c r="N545" s="277"/>
    </row>
    <row r="546" spans="1:39" s="166" customFormat="1" ht="30.75" customHeight="1">
      <c r="B546" s="120"/>
      <c r="C546" s="116" t="s">
        <v>28</v>
      </c>
      <c r="D546" s="117"/>
      <c r="E546" s="119">
        <f>E543+E542+E541+E540+E544+E545</f>
        <v>15902501</v>
      </c>
      <c r="F546" s="119">
        <f>F543+F542+F541+F540+F544+F545</f>
        <v>15902501</v>
      </c>
      <c r="G546" s="140">
        <v>100</v>
      </c>
      <c r="H546" s="140">
        <v>1</v>
      </c>
      <c r="I546" s="116"/>
      <c r="J546" s="170"/>
      <c r="K546" s="170"/>
      <c r="L546" s="170"/>
      <c r="M546" s="139"/>
      <c r="N546" s="80">
        <v>0.97</v>
      </c>
      <c r="O546" s="255"/>
      <c r="P546" s="244"/>
      <c r="Q546" s="244"/>
      <c r="R546" s="244"/>
      <c r="S546" s="244"/>
      <c r="T546" s="244"/>
      <c r="U546" s="244"/>
      <c r="V546" s="244"/>
      <c r="W546" s="244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</row>
    <row r="547" spans="1:39" ht="36.75" customHeight="1">
      <c r="A547" s="10"/>
      <c r="B547" s="24"/>
      <c r="C547" s="559" t="s">
        <v>528</v>
      </c>
      <c r="D547" s="560"/>
      <c r="E547" s="560"/>
      <c r="F547" s="560"/>
      <c r="G547" s="560"/>
      <c r="H547" s="560"/>
      <c r="I547" s="560"/>
      <c r="J547" s="560"/>
      <c r="K547" s="560"/>
      <c r="L547" s="560"/>
      <c r="M547" s="560"/>
      <c r="N547" s="561"/>
    </row>
    <row r="548" spans="1:39" ht="29.25" customHeight="1">
      <c r="A548" s="10"/>
      <c r="B548" s="54"/>
      <c r="C548" s="664" t="s">
        <v>529</v>
      </c>
      <c r="D548" s="665"/>
      <c r="E548" s="665"/>
      <c r="F548" s="665"/>
      <c r="G548" s="665"/>
      <c r="H548" s="665"/>
      <c r="I548" s="665"/>
      <c r="J548" s="665"/>
      <c r="K548" s="665"/>
      <c r="L548" s="665"/>
      <c r="M548" s="665"/>
      <c r="N548" s="666"/>
    </row>
    <row r="549" spans="1:39" ht="26.25" customHeight="1">
      <c r="A549" s="10"/>
      <c r="B549" s="54"/>
      <c r="C549" s="664" t="s">
        <v>530</v>
      </c>
      <c r="D549" s="665"/>
      <c r="E549" s="665"/>
      <c r="F549" s="665"/>
      <c r="G549" s="665"/>
      <c r="H549" s="665"/>
      <c r="I549" s="665"/>
      <c r="J549" s="665"/>
      <c r="K549" s="665"/>
      <c r="L549" s="665"/>
      <c r="M549" s="665"/>
      <c r="N549" s="666"/>
    </row>
    <row r="550" spans="1:39" ht="26.25" customHeight="1">
      <c r="A550" s="10"/>
      <c r="B550" s="54"/>
      <c r="C550" s="664" t="s">
        <v>531</v>
      </c>
      <c r="D550" s="665"/>
      <c r="E550" s="665"/>
      <c r="F550" s="665"/>
      <c r="G550" s="665"/>
      <c r="H550" s="665"/>
      <c r="I550" s="665"/>
      <c r="J550" s="665"/>
      <c r="K550" s="665"/>
      <c r="L550" s="665"/>
      <c r="M550" s="665"/>
      <c r="N550" s="666"/>
      <c r="P550" s="61"/>
      <c r="Q550" s="61"/>
      <c r="R550" s="61"/>
      <c r="S550" s="61"/>
      <c r="T550" s="61"/>
      <c r="U550" s="61"/>
      <c r="V550" s="61"/>
      <c r="W550" s="61"/>
    </row>
    <row r="551" spans="1:39" s="18" customFormat="1" ht="65.25" customHeight="1">
      <c r="A551" s="12"/>
      <c r="B551" s="54"/>
      <c r="C551" s="522" t="s">
        <v>705</v>
      </c>
      <c r="D551" s="417">
        <v>30</v>
      </c>
      <c r="E551" s="16">
        <v>845400</v>
      </c>
      <c r="F551" s="16">
        <v>845400</v>
      </c>
      <c r="G551" s="103"/>
      <c r="H551" s="103"/>
      <c r="I551" s="14" t="s">
        <v>532</v>
      </c>
      <c r="J551" s="15" t="s">
        <v>268</v>
      </c>
      <c r="K551" s="15">
        <v>154</v>
      </c>
      <c r="L551" s="15">
        <v>152</v>
      </c>
      <c r="M551" s="16">
        <v>98</v>
      </c>
      <c r="N551" s="17">
        <v>0.98</v>
      </c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</row>
    <row r="552" spans="1:39" s="18" customFormat="1" ht="79.5" customHeight="1">
      <c r="A552" s="12"/>
      <c r="B552" s="54"/>
      <c r="C552" s="522" t="s">
        <v>665</v>
      </c>
      <c r="D552" s="417">
        <v>30</v>
      </c>
      <c r="E552" s="16">
        <v>35300</v>
      </c>
      <c r="F552" s="16">
        <v>35300</v>
      </c>
      <c r="G552" s="103"/>
      <c r="H552" s="103"/>
      <c r="I552" s="14" t="s">
        <v>533</v>
      </c>
      <c r="J552" s="15" t="s">
        <v>31</v>
      </c>
      <c r="K552" s="15">
        <v>16.3</v>
      </c>
      <c r="L552" s="15">
        <v>16</v>
      </c>
      <c r="M552" s="16">
        <v>99</v>
      </c>
      <c r="N552" s="17">
        <v>0.99</v>
      </c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</row>
    <row r="553" spans="1:39" s="18" customFormat="1" ht="81" customHeight="1">
      <c r="A553" s="12"/>
      <c r="B553" s="54"/>
      <c r="C553" s="522" t="s">
        <v>665</v>
      </c>
      <c r="D553" s="417">
        <v>30</v>
      </c>
      <c r="E553" s="16">
        <v>76700</v>
      </c>
      <c r="F553" s="16">
        <v>76700</v>
      </c>
      <c r="G553" s="103"/>
      <c r="H553" s="103"/>
      <c r="I553" s="14" t="s">
        <v>534</v>
      </c>
      <c r="J553" s="15" t="s">
        <v>268</v>
      </c>
      <c r="K553" s="15">
        <v>22</v>
      </c>
      <c r="L553" s="15">
        <v>22</v>
      </c>
      <c r="M553" s="16">
        <v>100</v>
      </c>
      <c r="N553" s="17">
        <v>1</v>
      </c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</row>
    <row r="554" spans="1:39" s="18" customFormat="1" ht="66" customHeight="1">
      <c r="A554" s="12"/>
      <c r="B554" s="54"/>
      <c r="C554" s="522" t="s">
        <v>667</v>
      </c>
      <c r="D554" s="417">
        <v>30</v>
      </c>
      <c r="E554" s="16">
        <v>14100</v>
      </c>
      <c r="F554" s="16">
        <v>14100</v>
      </c>
      <c r="G554" s="103"/>
      <c r="H554" s="103"/>
      <c r="I554" s="14" t="s">
        <v>535</v>
      </c>
      <c r="J554" s="15" t="s">
        <v>268</v>
      </c>
      <c r="K554" s="15">
        <v>1179</v>
      </c>
      <c r="L554" s="15">
        <v>1100</v>
      </c>
      <c r="M554" s="16">
        <v>93</v>
      </c>
      <c r="N554" s="17">
        <v>0.93</v>
      </c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</row>
    <row r="555" spans="1:39" s="18" customFormat="1" ht="59.25" customHeight="1">
      <c r="A555" s="12"/>
      <c r="B555" s="54"/>
      <c r="C555" s="522" t="s">
        <v>754</v>
      </c>
      <c r="D555" s="417">
        <v>30</v>
      </c>
      <c r="E555" s="16">
        <v>10600</v>
      </c>
      <c r="F555" s="16">
        <v>10600</v>
      </c>
      <c r="G555" s="103"/>
      <c r="H555" s="103"/>
      <c r="I555" s="14"/>
      <c r="J555" s="15"/>
      <c r="K555" s="15"/>
      <c r="L555" s="15"/>
      <c r="M555" s="16"/>
      <c r="N555" s="17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</row>
    <row r="556" spans="1:39" s="18" customFormat="1" ht="75.75" customHeight="1">
      <c r="A556" s="12"/>
      <c r="B556" s="54"/>
      <c r="C556" s="522" t="s">
        <v>629</v>
      </c>
      <c r="D556" s="417">
        <v>30</v>
      </c>
      <c r="E556" s="16">
        <v>994600</v>
      </c>
      <c r="F556" s="16">
        <v>994600</v>
      </c>
      <c r="G556" s="103"/>
      <c r="H556" s="103"/>
      <c r="I556" s="14"/>
      <c r="J556" s="15"/>
      <c r="K556" s="15"/>
      <c r="L556" s="15"/>
      <c r="M556" s="16"/>
      <c r="N556" s="17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</row>
    <row r="557" spans="1:39" s="18" customFormat="1" ht="70.5" customHeight="1">
      <c r="A557" s="12"/>
      <c r="B557" s="54"/>
      <c r="C557" s="522" t="s">
        <v>755</v>
      </c>
      <c r="D557" s="417">
        <v>30</v>
      </c>
      <c r="E557" s="16">
        <v>3133500</v>
      </c>
      <c r="F557" s="16">
        <v>3133500</v>
      </c>
      <c r="G557" s="103"/>
      <c r="H557" s="103"/>
      <c r="I557" s="14"/>
      <c r="J557" s="15"/>
      <c r="K557" s="15"/>
      <c r="L557" s="15"/>
      <c r="M557" s="16"/>
      <c r="N557" s="17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</row>
    <row r="558" spans="1:39" s="18" customFormat="1" ht="70.5" customHeight="1">
      <c r="A558" s="12"/>
      <c r="B558" s="54"/>
      <c r="C558" s="522" t="s">
        <v>627</v>
      </c>
      <c r="D558" s="417">
        <v>10</v>
      </c>
      <c r="E558" s="16">
        <v>94992.6</v>
      </c>
      <c r="F558" s="16">
        <v>94992.6</v>
      </c>
      <c r="G558" s="103"/>
      <c r="H558" s="103"/>
      <c r="I558" s="14"/>
      <c r="J558" s="15"/>
      <c r="K558" s="15"/>
      <c r="L558" s="15"/>
      <c r="M558" s="16"/>
      <c r="N558" s="17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</row>
    <row r="559" spans="1:39" s="18" customFormat="1" ht="43.5" customHeight="1">
      <c r="A559" s="12"/>
      <c r="B559" s="54"/>
      <c r="C559" s="522" t="s">
        <v>584</v>
      </c>
      <c r="D559" s="417">
        <v>31</v>
      </c>
      <c r="E559" s="16">
        <v>16172435</v>
      </c>
      <c r="F559" s="16">
        <v>16172435</v>
      </c>
      <c r="G559" s="103"/>
      <c r="H559" s="103"/>
      <c r="I559" s="14"/>
      <c r="J559" s="15"/>
      <c r="K559" s="15"/>
      <c r="L559" s="15"/>
      <c r="M559" s="16"/>
      <c r="N559" s="17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</row>
    <row r="560" spans="1:39" s="18" customFormat="1" ht="43.5" customHeight="1">
      <c r="A560" s="12"/>
      <c r="B560" s="54"/>
      <c r="C560" s="522" t="s">
        <v>630</v>
      </c>
      <c r="D560" s="417">
        <v>31</v>
      </c>
      <c r="E560" s="16">
        <v>12898000</v>
      </c>
      <c r="F560" s="16">
        <v>12898000</v>
      </c>
      <c r="G560" s="103"/>
      <c r="H560" s="103"/>
      <c r="I560" s="14"/>
      <c r="J560" s="15"/>
      <c r="K560" s="15"/>
      <c r="L560" s="15"/>
      <c r="M560" s="16"/>
      <c r="N560" s="17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</row>
    <row r="561" spans="1:39" s="18" customFormat="1" ht="70.5" customHeight="1">
      <c r="A561" s="12"/>
      <c r="B561" s="54"/>
      <c r="C561" s="522" t="s">
        <v>756</v>
      </c>
      <c r="D561" s="417">
        <v>30</v>
      </c>
      <c r="E561" s="16">
        <v>4216000</v>
      </c>
      <c r="F561" s="16">
        <v>4216000</v>
      </c>
      <c r="G561" s="103"/>
      <c r="H561" s="103"/>
      <c r="I561" s="14"/>
      <c r="J561" s="15"/>
      <c r="K561" s="15"/>
      <c r="L561" s="15"/>
      <c r="M561" s="16"/>
      <c r="N561" s="17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</row>
    <row r="562" spans="1:39" s="18" customFormat="1" ht="70.5" customHeight="1">
      <c r="A562" s="12"/>
      <c r="B562" s="54"/>
      <c r="C562" s="522" t="s">
        <v>757</v>
      </c>
      <c r="D562" s="417" t="s">
        <v>703</v>
      </c>
      <c r="E562" s="16">
        <v>1824620</v>
      </c>
      <c r="F562" s="16">
        <v>1824620</v>
      </c>
      <c r="G562" s="103"/>
      <c r="H562" s="103"/>
      <c r="I562" s="14"/>
      <c r="J562" s="15"/>
      <c r="K562" s="15"/>
      <c r="L562" s="15"/>
      <c r="M562" s="16"/>
      <c r="N562" s="17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</row>
    <row r="563" spans="1:39" s="166" customFormat="1" ht="30.75" customHeight="1">
      <c r="A563" s="166">
        <f>E563-F563</f>
        <v>0</v>
      </c>
      <c r="B563" s="120"/>
      <c r="C563" s="116" t="s">
        <v>272</v>
      </c>
      <c r="D563" s="117"/>
      <c r="E563" s="119">
        <f>E551+E552+E553+E554+E555+E556+E557+E558+E559+E560+E561+E562</f>
        <v>40316247.600000001</v>
      </c>
      <c r="F563" s="119">
        <f>F551+F552+F553+F554+F555+F556+F557+F558+F559+F560+F561+F562</f>
        <v>40316247.600000001</v>
      </c>
      <c r="G563" s="140">
        <v>100</v>
      </c>
      <c r="H563" s="183">
        <v>1</v>
      </c>
      <c r="I563" s="116"/>
      <c r="J563" s="170"/>
      <c r="K563" s="170"/>
      <c r="L563" s="170"/>
      <c r="M563" s="139"/>
      <c r="N563" s="80">
        <v>0.97</v>
      </c>
      <c r="O563" s="255"/>
      <c r="P563" s="244"/>
      <c r="Q563" s="244"/>
      <c r="R563" s="244"/>
      <c r="S563" s="244"/>
      <c r="T563" s="244"/>
      <c r="U563" s="244"/>
      <c r="V563" s="244"/>
      <c r="W563" s="244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</row>
    <row r="564" spans="1:39" ht="42" customHeight="1">
      <c r="A564" s="10"/>
      <c r="B564" s="24"/>
      <c r="C564" s="559" t="s">
        <v>536</v>
      </c>
      <c r="D564" s="560"/>
      <c r="E564" s="560"/>
      <c r="F564" s="560"/>
      <c r="G564" s="560"/>
      <c r="H564" s="560"/>
      <c r="I564" s="560"/>
      <c r="J564" s="560"/>
      <c r="K564" s="560"/>
      <c r="L564" s="560"/>
      <c r="M564" s="560"/>
      <c r="N564" s="561"/>
    </row>
    <row r="565" spans="1:39" ht="31.5" customHeight="1">
      <c r="A565" s="10"/>
      <c r="B565" s="54"/>
      <c r="C565" s="664" t="s">
        <v>537</v>
      </c>
      <c r="D565" s="665"/>
      <c r="E565" s="665"/>
      <c r="F565" s="665"/>
      <c r="G565" s="665"/>
      <c r="H565" s="665"/>
      <c r="I565" s="665"/>
      <c r="J565" s="665"/>
      <c r="K565" s="665"/>
      <c r="L565" s="665"/>
      <c r="M565" s="665"/>
      <c r="N565" s="666"/>
    </row>
    <row r="566" spans="1:39" ht="26.25" customHeight="1">
      <c r="A566" s="10"/>
      <c r="B566" s="54"/>
      <c r="C566" s="664" t="s">
        <v>538</v>
      </c>
      <c r="D566" s="665"/>
      <c r="E566" s="665"/>
      <c r="F566" s="665"/>
      <c r="G566" s="665"/>
      <c r="H566" s="665"/>
      <c r="I566" s="665"/>
      <c r="J566" s="665"/>
      <c r="K566" s="665"/>
      <c r="L566" s="665"/>
      <c r="M566" s="665"/>
      <c r="N566" s="666"/>
    </row>
    <row r="567" spans="1:39" ht="26.25" customHeight="1">
      <c r="A567" s="10"/>
      <c r="B567" s="54"/>
      <c r="C567" s="664" t="s">
        <v>539</v>
      </c>
      <c r="D567" s="665"/>
      <c r="E567" s="665"/>
      <c r="F567" s="665"/>
      <c r="G567" s="665"/>
      <c r="H567" s="665"/>
      <c r="I567" s="665"/>
      <c r="J567" s="665"/>
      <c r="K567" s="665"/>
      <c r="L567" s="665"/>
      <c r="M567" s="665"/>
      <c r="N567" s="666"/>
    </row>
    <row r="568" spans="1:39" ht="26.25" customHeight="1">
      <c r="A568" s="10"/>
      <c r="B568" s="54"/>
      <c r="C568" s="664" t="s">
        <v>540</v>
      </c>
      <c r="D568" s="665"/>
      <c r="E568" s="665"/>
      <c r="F568" s="665"/>
      <c r="G568" s="665"/>
      <c r="H568" s="665"/>
      <c r="I568" s="665"/>
      <c r="J568" s="665"/>
      <c r="K568" s="665"/>
      <c r="L568" s="665"/>
      <c r="M568" s="665"/>
      <c r="N568" s="666"/>
    </row>
    <row r="569" spans="1:39" ht="38.25" customHeight="1">
      <c r="A569" s="10"/>
      <c r="B569" s="54"/>
      <c r="C569" s="664" t="s">
        <v>541</v>
      </c>
      <c r="D569" s="665"/>
      <c r="E569" s="665"/>
      <c r="F569" s="665"/>
      <c r="G569" s="665"/>
      <c r="H569" s="665"/>
      <c r="I569" s="665"/>
      <c r="J569" s="665"/>
      <c r="K569" s="665"/>
      <c r="L569" s="665"/>
      <c r="M569" s="665"/>
      <c r="N569" s="666"/>
      <c r="P569" s="61"/>
      <c r="Q569" s="61"/>
      <c r="R569" s="61"/>
      <c r="S569" s="61"/>
      <c r="T569" s="61"/>
      <c r="U569" s="61"/>
      <c r="V569" s="61"/>
      <c r="W569" s="61"/>
    </row>
    <row r="570" spans="1:39" s="18" customFormat="1" ht="54" customHeight="1">
      <c r="A570" s="12"/>
      <c r="B570" s="54"/>
      <c r="C570" s="14" t="s">
        <v>628</v>
      </c>
      <c r="D570" s="417">
        <v>10</v>
      </c>
      <c r="E570" s="484">
        <v>5100</v>
      </c>
      <c r="F570" s="484">
        <v>5100</v>
      </c>
      <c r="G570" s="103"/>
      <c r="H570" s="103"/>
      <c r="I570" s="14" t="s">
        <v>542</v>
      </c>
      <c r="J570" s="15" t="s">
        <v>16</v>
      </c>
      <c r="K570" s="15">
        <v>50</v>
      </c>
      <c r="L570" s="15">
        <v>50</v>
      </c>
      <c r="M570" s="16">
        <v>100</v>
      </c>
      <c r="N570" s="17">
        <v>1</v>
      </c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</row>
    <row r="571" spans="1:39" s="18" customFormat="1" ht="78" customHeight="1">
      <c r="A571" s="12"/>
      <c r="B571" s="54"/>
      <c r="C571" s="522" t="s">
        <v>758</v>
      </c>
      <c r="D571" s="417">
        <v>30</v>
      </c>
      <c r="E571" s="484">
        <v>1800</v>
      </c>
      <c r="F571" s="484">
        <v>1800</v>
      </c>
      <c r="G571" s="103"/>
      <c r="H571" s="103"/>
      <c r="I571" s="14" t="s">
        <v>543</v>
      </c>
      <c r="J571" s="15" t="s">
        <v>268</v>
      </c>
      <c r="K571" s="15">
        <v>36</v>
      </c>
      <c r="L571" s="15">
        <v>32</v>
      </c>
      <c r="M571" s="16">
        <v>88</v>
      </c>
      <c r="N571" s="17">
        <v>0.88</v>
      </c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</row>
    <row r="572" spans="1:39" s="18" customFormat="1" ht="56.25" customHeight="1">
      <c r="A572" s="12"/>
      <c r="B572" s="54"/>
      <c r="C572" s="522" t="s">
        <v>697</v>
      </c>
      <c r="D572" s="417">
        <v>10</v>
      </c>
      <c r="E572" s="484">
        <v>32800</v>
      </c>
      <c r="F572" s="484">
        <v>32800</v>
      </c>
      <c r="G572" s="103"/>
      <c r="H572" s="103"/>
      <c r="I572" s="14" t="s">
        <v>544</v>
      </c>
      <c r="J572" s="370" t="s">
        <v>16</v>
      </c>
      <c r="K572" s="372">
        <v>52.6</v>
      </c>
      <c r="L572" s="375">
        <v>52</v>
      </c>
      <c r="M572" s="370">
        <v>99</v>
      </c>
      <c r="N572" s="17">
        <v>0.99</v>
      </c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</row>
    <row r="573" spans="1:39" s="18" customFormat="1" ht="55.5" customHeight="1">
      <c r="A573" s="12"/>
      <c r="B573" s="54"/>
      <c r="C573" s="522" t="s">
        <v>631</v>
      </c>
      <c r="D573" s="417">
        <v>10</v>
      </c>
      <c r="E573" s="484">
        <v>95300</v>
      </c>
      <c r="F573" s="484">
        <v>95300</v>
      </c>
      <c r="G573" s="103"/>
      <c r="H573" s="103"/>
      <c r="I573" s="14" t="s">
        <v>545</v>
      </c>
      <c r="J573" s="15" t="s">
        <v>547</v>
      </c>
      <c r="K573" s="15">
        <v>8.5</v>
      </c>
      <c r="L573" s="15">
        <v>7</v>
      </c>
      <c r="M573" s="16">
        <v>82</v>
      </c>
      <c r="N573" s="17">
        <v>0.82</v>
      </c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</row>
    <row r="574" spans="1:39" s="18" customFormat="1" ht="71.25" customHeight="1">
      <c r="A574" s="12"/>
      <c r="B574" s="54"/>
      <c r="C574" s="522" t="s">
        <v>632</v>
      </c>
      <c r="D574" s="13" t="s">
        <v>570</v>
      </c>
      <c r="E574" s="484">
        <v>1057300</v>
      </c>
      <c r="F574" s="484">
        <v>992783.67</v>
      </c>
      <c r="G574" s="103"/>
      <c r="H574" s="103"/>
      <c r="I574" s="14" t="s">
        <v>546</v>
      </c>
      <c r="J574" s="15" t="s">
        <v>548</v>
      </c>
      <c r="K574" s="15">
        <v>4</v>
      </c>
      <c r="L574" s="15">
        <v>4</v>
      </c>
      <c r="M574" s="16">
        <v>100</v>
      </c>
      <c r="N574" s="17">
        <v>1</v>
      </c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</row>
    <row r="575" spans="1:39" s="18" customFormat="1" ht="71.25" customHeight="1">
      <c r="A575" s="12"/>
      <c r="B575" s="54"/>
      <c r="C575" s="522" t="s">
        <v>633</v>
      </c>
      <c r="D575" s="13" t="s">
        <v>570</v>
      </c>
      <c r="E575" s="484">
        <v>3284300</v>
      </c>
      <c r="F575" s="484">
        <v>3148964.43</v>
      </c>
      <c r="G575" s="103"/>
      <c r="H575" s="103"/>
      <c r="I575" s="14"/>
      <c r="J575" s="15"/>
      <c r="K575" s="15"/>
      <c r="L575" s="15"/>
      <c r="M575" s="16"/>
      <c r="N575" s="17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</row>
    <row r="576" spans="1:39" s="18" customFormat="1" ht="71.25" customHeight="1">
      <c r="A576" s="12"/>
      <c r="B576" s="54"/>
      <c r="C576" s="522" t="s">
        <v>759</v>
      </c>
      <c r="D576" s="13" t="s">
        <v>570</v>
      </c>
      <c r="E576" s="484">
        <v>241187.08</v>
      </c>
      <c r="F576" s="484">
        <v>241187.08</v>
      </c>
      <c r="G576" s="103"/>
      <c r="H576" s="103"/>
      <c r="I576" s="14"/>
      <c r="J576" s="15"/>
      <c r="K576" s="15"/>
      <c r="L576" s="15"/>
      <c r="M576" s="16"/>
      <c r="N576" s="17"/>
      <c r="O576" s="61"/>
      <c r="P576" s="255"/>
      <c r="Q576" s="255"/>
      <c r="R576" s="255"/>
      <c r="S576" s="255"/>
      <c r="T576" s="255"/>
      <c r="U576" s="255"/>
      <c r="V576" s="255"/>
      <c r="W576" s="255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</row>
    <row r="577" spans="1:39" s="166" customFormat="1" ht="21" customHeight="1">
      <c r="A577" s="166">
        <f>E577-F577</f>
        <v>199851.90000000037</v>
      </c>
      <c r="B577" s="120"/>
      <c r="C577" s="116" t="s">
        <v>265</v>
      </c>
      <c r="D577" s="117"/>
      <c r="E577" s="548">
        <f>E570+E571+E572+E573+E574+E575+E576</f>
        <v>4717787.08</v>
      </c>
      <c r="F577" s="548">
        <f>F570+F571+F572+F573+F574+F575+F576</f>
        <v>4517935.18</v>
      </c>
      <c r="G577" s="140"/>
      <c r="H577" s="183">
        <v>0.99</v>
      </c>
      <c r="I577" s="116"/>
      <c r="J577" s="170"/>
      <c r="K577" s="170"/>
      <c r="L577" s="170"/>
      <c r="M577" s="139">
        <v>93</v>
      </c>
      <c r="N577" s="371">
        <v>0.93</v>
      </c>
      <c r="O577" s="255"/>
      <c r="P577" s="374"/>
      <c r="Q577" s="374"/>
      <c r="R577" s="374"/>
      <c r="S577" s="374"/>
      <c r="T577" s="374"/>
      <c r="U577" s="374"/>
      <c r="V577" s="374"/>
      <c r="W577" s="374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</row>
    <row r="578" spans="1:39" s="373" customFormat="1" ht="19.5">
      <c r="A578" s="373">
        <f>F578/F597*100</f>
        <v>9.179285542726829</v>
      </c>
      <c r="B578" s="272"/>
      <c r="C578" s="322" t="s">
        <v>279</v>
      </c>
      <c r="D578" s="105"/>
      <c r="E578" s="503">
        <f>E577+E563+E546</f>
        <v>60936535.68</v>
      </c>
      <c r="F578" s="503">
        <f>F577+F563+F546</f>
        <v>60736683.780000001</v>
      </c>
      <c r="G578" s="105">
        <f>F578/E578*100</f>
        <v>99.672032717695842</v>
      </c>
      <c r="H578" s="275">
        <v>0.99</v>
      </c>
      <c r="I578" s="593" t="s">
        <v>549</v>
      </c>
      <c r="J578" s="594"/>
      <c r="K578" s="594"/>
      <c r="L578" s="594"/>
      <c r="M578" s="105"/>
      <c r="N578" s="361">
        <v>0.95</v>
      </c>
      <c r="O578" s="374"/>
      <c r="P578" s="374"/>
      <c r="Q578" s="374"/>
      <c r="R578" s="374"/>
      <c r="S578" s="374"/>
      <c r="T578" s="374"/>
      <c r="U578" s="374"/>
      <c r="V578" s="374"/>
      <c r="W578" s="374"/>
      <c r="X578" s="374"/>
      <c r="Y578" s="374"/>
      <c r="Z578" s="374"/>
      <c r="AA578" s="374"/>
      <c r="AB578" s="374"/>
      <c r="AC578" s="374"/>
      <c r="AD578" s="374"/>
      <c r="AE578" s="374"/>
      <c r="AF578" s="374"/>
      <c r="AG578" s="374"/>
      <c r="AH578" s="374"/>
      <c r="AI578" s="374"/>
      <c r="AJ578" s="374"/>
      <c r="AK578" s="374"/>
      <c r="AL578" s="374"/>
      <c r="AM578" s="374"/>
    </row>
    <row r="579" spans="1:39" s="373" customFormat="1" ht="19.5">
      <c r="A579" s="373">
        <f>E578-F578</f>
        <v>199851.89999999851</v>
      </c>
      <c r="B579" s="272"/>
      <c r="C579" s="322" t="s">
        <v>262</v>
      </c>
      <c r="D579" s="105"/>
      <c r="E579" s="105"/>
      <c r="F579" s="105"/>
      <c r="G579" s="105"/>
      <c r="H579" s="114"/>
      <c r="I579" s="593"/>
      <c r="J579" s="594"/>
      <c r="K579" s="594"/>
      <c r="L579" s="594"/>
      <c r="M579" s="105"/>
      <c r="N579" s="274"/>
      <c r="O579" s="374"/>
      <c r="P579" s="374"/>
      <c r="Q579" s="374"/>
      <c r="R579" s="374"/>
      <c r="S579" s="374"/>
      <c r="T579" s="374"/>
      <c r="U579" s="374"/>
      <c r="V579" s="374"/>
      <c r="W579" s="374"/>
      <c r="X579" s="374"/>
      <c r="Y579" s="374"/>
      <c r="Z579" s="374"/>
      <c r="AA579" s="374"/>
      <c r="AB579" s="374"/>
      <c r="AC579" s="374"/>
      <c r="AD579" s="374"/>
      <c r="AE579" s="374"/>
      <c r="AF579" s="374"/>
      <c r="AG579" s="374"/>
      <c r="AH579" s="374"/>
      <c r="AI579" s="374"/>
      <c r="AJ579" s="374"/>
      <c r="AK579" s="374"/>
      <c r="AL579" s="374"/>
      <c r="AM579" s="374"/>
    </row>
    <row r="580" spans="1:39" s="373" customFormat="1" ht="19.5">
      <c r="B580" s="272"/>
      <c r="C580" s="322" t="s">
        <v>110</v>
      </c>
      <c r="D580" s="105"/>
      <c r="E580" s="105"/>
      <c r="F580" s="105"/>
      <c r="G580" s="105"/>
      <c r="H580" s="114"/>
      <c r="I580" s="593"/>
      <c r="J580" s="594"/>
      <c r="K580" s="594"/>
      <c r="L580" s="594"/>
      <c r="M580" s="105"/>
      <c r="N580" s="274"/>
      <c r="O580" s="374"/>
      <c r="P580" s="366"/>
      <c r="Q580" s="366"/>
      <c r="R580" s="366"/>
      <c r="S580" s="366"/>
      <c r="T580" s="366"/>
      <c r="U580" s="366"/>
      <c r="V580" s="366"/>
      <c r="W580" s="366"/>
      <c r="X580" s="374"/>
      <c r="Y580" s="374"/>
      <c r="Z580" s="374"/>
      <c r="AA580" s="374"/>
      <c r="AB580" s="374"/>
      <c r="AC580" s="374"/>
      <c r="AD580" s="374"/>
      <c r="AE580" s="374"/>
      <c r="AF580" s="374"/>
      <c r="AG580" s="374"/>
      <c r="AH580" s="374"/>
      <c r="AI580" s="374"/>
      <c r="AJ580" s="374"/>
      <c r="AK580" s="374"/>
      <c r="AL580" s="374"/>
      <c r="AM580" s="374"/>
    </row>
    <row r="581" spans="1:39" s="1" customFormat="1" ht="49.5" customHeight="1">
      <c r="B581" s="365"/>
      <c r="C581" s="635" t="s">
        <v>550</v>
      </c>
      <c r="D581" s="680"/>
      <c r="E581" s="680"/>
      <c r="F581" s="680"/>
      <c r="G581" s="680"/>
      <c r="H581" s="680"/>
      <c r="I581" s="680"/>
      <c r="J581" s="680"/>
      <c r="K581" s="680"/>
      <c r="L581" s="680"/>
      <c r="M581" s="680"/>
      <c r="N581" s="681"/>
      <c r="O581" s="366"/>
      <c r="P581" s="336"/>
      <c r="Q581" s="336"/>
      <c r="R581" s="336"/>
      <c r="S581" s="336"/>
      <c r="T581" s="336"/>
      <c r="U581" s="336"/>
      <c r="V581" s="336"/>
      <c r="W581" s="336"/>
      <c r="X581" s="366"/>
      <c r="Y581" s="366"/>
      <c r="Z581" s="366"/>
      <c r="AA581" s="366"/>
      <c r="AB581" s="366"/>
      <c r="AC581" s="366"/>
      <c r="AD581" s="366"/>
      <c r="AE581" s="366"/>
      <c r="AF581" s="366"/>
      <c r="AG581" s="366"/>
      <c r="AH581" s="366"/>
      <c r="AI581" s="366"/>
      <c r="AJ581" s="366"/>
      <c r="AK581" s="366"/>
      <c r="AL581" s="366"/>
      <c r="AM581" s="366"/>
    </row>
    <row r="582" spans="1:39" s="335" customFormat="1" ht="49.5" customHeight="1">
      <c r="B582" s="211" t="s">
        <v>552</v>
      </c>
      <c r="C582" s="595" t="s">
        <v>553</v>
      </c>
      <c r="D582" s="596"/>
      <c r="E582" s="596"/>
      <c r="F582" s="596"/>
      <c r="G582" s="596"/>
      <c r="H582" s="596"/>
      <c r="I582" s="596"/>
      <c r="J582" s="596"/>
      <c r="K582" s="596"/>
      <c r="L582" s="596"/>
      <c r="M582" s="596"/>
      <c r="N582" s="597"/>
      <c r="O582" s="336"/>
      <c r="P582" s="249"/>
      <c r="Q582" s="249"/>
      <c r="R582" s="249"/>
      <c r="S582" s="249"/>
      <c r="T582" s="249"/>
      <c r="U582" s="249"/>
      <c r="V582" s="249"/>
      <c r="W582" s="249"/>
      <c r="X582" s="336"/>
      <c r="Y582" s="336"/>
      <c r="Z582" s="336"/>
      <c r="AA582" s="336"/>
      <c r="AB582" s="336"/>
      <c r="AC582" s="336"/>
      <c r="AD582" s="336"/>
      <c r="AE582" s="336"/>
      <c r="AF582" s="336"/>
      <c r="AG582" s="336"/>
      <c r="AH582" s="336"/>
      <c r="AI582" s="336"/>
      <c r="AJ582" s="336"/>
      <c r="AK582" s="336"/>
      <c r="AL582" s="336"/>
      <c r="AM582" s="336"/>
    </row>
    <row r="583" spans="1:39" s="102" customFormat="1" ht="36.75" customHeight="1">
      <c r="B583" s="54"/>
      <c r="C583" s="601" t="s">
        <v>554</v>
      </c>
      <c r="D583" s="667"/>
      <c r="E583" s="667"/>
      <c r="F583" s="667"/>
      <c r="G583" s="667"/>
      <c r="H583" s="667"/>
      <c r="I583" s="667"/>
      <c r="J583" s="667"/>
      <c r="K583" s="667"/>
      <c r="L583" s="667"/>
      <c r="M583" s="667"/>
      <c r="N583" s="668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  <c r="AB583" s="249"/>
      <c r="AC583" s="249"/>
      <c r="AD583" s="249"/>
      <c r="AE583" s="249"/>
      <c r="AF583" s="249"/>
      <c r="AG583" s="249"/>
      <c r="AH583" s="249"/>
      <c r="AI583" s="249"/>
      <c r="AJ583" s="249"/>
      <c r="AK583" s="249"/>
      <c r="AL583" s="249"/>
      <c r="AM583" s="249"/>
    </row>
    <row r="584" spans="1:39" s="102" customFormat="1" ht="42" customHeight="1">
      <c r="B584" s="54"/>
      <c r="C584" s="601" t="s">
        <v>555</v>
      </c>
      <c r="D584" s="602"/>
      <c r="E584" s="602"/>
      <c r="F584" s="602"/>
      <c r="G584" s="602"/>
      <c r="H584" s="602"/>
      <c r="I584" s="602"/>
      <c r="J584" s="602"/>
      <c r="K584" s="602"/>
      <c r="L584" s="602"/>
      <c r="M584" s="602"/>
      <c r="N584" s="603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  <c r="AB584" s="249"/>
      <c r="AC584" s="249"/>
      <c r="AD584" s="249"/>
      <c r="AE584" s="249"/>
      <c r="AF584" s="249"/>
      <c r="AG584" s="249"/>
      <c r="AH584" s="249"/>
      <c r="AI584" s="249"/>
      <c r="AJ584" s="249"/>
      <c r="AK584" s="249"/>
      <c r="AL584" s="249"/>
      <c r="AM584" s="249"/>
    </row>
    <row r="585" spans="1:39" s="102" customFormat="1" ht="24.75" customHeight="1">
      <c r="B585" s="54"/>
      <c r="C585" s="601" t="s">
        <v>557</v>
      </c>
      <c r="D585" s="602"/>
      <c r="E585" s="602"/>
      <c r="F585" s="602"/>
      <c r="G585" s="602"/>
      <c r="H585" s="602"/>
      <c r="I585" s="602"/>
      <c r="J585" s="602"/>
      <c r="K585" s="602"/>
      <c r="L585" s="602"/>
      <c r="M585" s="602"/>
      <c r="N585" s="603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  <c r="AB585" s="249"/>
      <c r="AC585" s="249"/>
      <c r="AD585" s="249"/>
      <c r="AE585" s="249"/>
      <c r="AF585" s="249"/>
      <c r="AG585" s="249"/>
      <c r="AH585" s="249"/>
      <c r="AI585" s="249"/>
      <c r="AJ585" s="249"/>
      <c r="AK585" s="249"/>
      <c r="AL585" s="249"/>
      <c r="AM585" s="249"/>
    </row>
    <row r="586" spans="1:39" s="102" customFormat="1" ht="28.5" customHeight="1">
      <c r="B586" s="54"/>
      <c r="C586" s="601" t="s">
        <v>556</v>
      </c>
      <c r="D586" s="602"/>
      <c r="E586" s="602"/>
      <c r="F586" s="602"/>
      <c r="G586" s="602"/>
      <c r="H586" s="602"/>
      <c r="I586" s="602"/>
      <c r="J586" s="602"/>
      <c r="K586" s="602"/>
      <c r="L586" s="602"/>
      <c r="M586" s="602"/>
      <c r="N586" s="603"/>
      <c r="O586" s="249"/>
      <c r="P586" s="378"/>
      <c r="Q586" s="378"/>
      <c r="R586" s="378"/>
      <c r="S586" s="378"/>
      <c r="T586" s="378"/>
      <c r="U586" s="378"/>
      <c r="V586" s="378"/>
      <c r="W586" s="378"/>
      <c r="X586" s="249"/>
      <c r="Y586" s="249"/>
      <c r="Z586" s="249"/>
      <c r="AA586" s="249"/>
      <c r="AB586" s="249"/>
      <c r="AC586" s="249"/>
      <c r="AD586" s="249"/>
      <c r="AE586" s="249"/>
      <c r="AF586" s="249"/>
      <c r="AG586" s="249"/>
      <c r="AH586" s="249"/>
      <c r="AI586" s="249"/>
      <c r="AJ586" s="249"/>
      <c r="AK586" s="249"/>
      <c r="AL586" s="249"/>
      <c r="AM586" s="249"/>
    </row>
    <row r="587" spans="1:39" s="376" customFormat="1" ht="49.5" customHeight="1">
      <c r="B587" s="32"/>
      <c r="C587" s="559" t="s">
        <v>640</v>
      </c>
      <c r="D587" s="560"/>
      <c r="E587" s="560"/>
      <c r="F587" s="560"/>
      <c r="G587" s="560"/>
      <c r="H587" s="560"/>
      <c r="I587" s="560"/>
      <c r="J587" s="560"/>
      <c r="K587" s="560"/>
      <c r="L587" s="560"/>
      <c r="M587" s="560"/>
      <c r="N587" s="561"/>
      <c r="O587" s="378"/>
      <c r="P587" s="258"/>
      <c r="Q587" s="258"/>
      <c r="R587" s="258"/>
      <c r="S587" s="258"/>
      <c r="T587" s="258"/>
      <c r="U587" s="258"/>
      <c r="V587" s="258"/>
      <c r="W587" s="258"/>
      <c r="X587" s="378"/>
      <c r="Y587" s="378"/>
      <c r="Z587" s="378"/>
      <c r="AA587" s="378"/>
      <c r="AB587" s="378"/>
      <c r="AC587" s="378"/>
      <c r="AD587" s="378"/>
      <c r="AE587" s="378"/>
      <c r="AF587" s="378"/>
      <c r="AG587" s="378"/>
      <c r="AH587" s="378"/>
      <c r="AI587" s="378"/>
      <c r="AJ587" s="378"/>
      <c r="AK587" s="378"/>
      <c r="AL587" s="378"/>
      <c r="AM587" s="378"/>
    </row>
    <row r="588" spans="1:39" s="225" customFormat="1" ht="31.5" customHeight="1">
      <c r="B588" s="387"/>
      <c r="C588" s="601" t="s">
        <v>639</v>
      </c>
      <c r="D588" s="602"/>
      <c r="E588" s="602"/>
      <c r="F588" s="602"/>
      <c r="G588" s="602"/>
      <c r="H588" s="602"/>
      <c r="I588" s="602"/>
      <c r="J588" s="602"/>
      <c r="K588" s="602"/>
      <c r="L588" s="602"/>
      <c r="M588" s="602"/>
      <c r="N588" s="603"/>
      <c r="O588" s="258"/>
      <c r="P588" s="258"/>
      <c r="Q588" s="258"/>
      <c r="R588" s="258"/>
      <c r="S588" s="258"/>
      <c r="T588" s="258"/>
      <c r="U588" s="258"/>
      <c r="V588" s="258"/>
      <c r="W588" s="258"/>
      <c r="X588" s="258"/>
      <c r="Y588" s="258"/>
      <c r="Z588" s="258"/>
      <c r="AA588" s="258"/>
      <c r="AB588" s="258"/>
      <c r="AC588" s="258"/>
      <c r="AD588" s="258"/>
      <c r="AE588" s="258"/>
      <c r="AF588" s="258"/>
      <c r="AG588" s="258"/>
      <c r="AH588" s="258"/>
      <c r="AI588" s="258"/>
      <c r="AJ588" s="258"/>
      <c r="AK588" s="258"/>
      <c r="AL588" s="258"/>
      <c r="AM588" s="258"/>
    </row>
    <row r="589" spans="1:39" s="225" customFormat="1" ht="41.25" customHeight="1">
      <c r="B589" s="387"/>
      <c r="C589" s="601" t="s">
        <v>558</v>
      </c>
      <c r="D589" s="602"/>
      <c r="E589" s="602"/>
      <c r="F589" s="602"/>
      <c r="G589" s="602"/>
      <c r="H589" s="602"/>
      <c r="I589" s="602"/>
      <c r="J589" s="602"/>
      <c r="K589" s="602"/>
      <c r="L589" s="602"/>
      <c r="M589" s="602"/>
      <c r="N589" s="603"/>
      <c r="O589" s="258"/>
      <c r="P589" s="249"/>
      <c r="Q589" s="249"/>
      <c r="R589" s="249"/>
      <c r="S589" s="249"/>
      <c r="T589" s="249"/>
      <c r="U589" s="249"/>
      <c r="V589" s="249"/>
      <c r="W589" s="249"/>
      <c r="X589" s="258"/>
      <c r="Y589" s="258"/>
      <c r="Z589" s="258"/>
      <c r="AA589" s="258"/>
      <c r="AB589" s="258"/>
      <c r="AC589" s="258"/>
      <c r="AD589" s="258"/>
      <c r="AE589" s="258"/>
      <c r="AF589" s="258"/>
      <c r="AG589" s="258"/>
      <c r="AH589" s="258"/>
      <c r="AI589" s="258"/>
      <c r="AJ589" s="258"/>
      <c r="AK589" s="258"/>
      <c r="AL589" s="258"/>
      <c r="AM589" s="258"/>
    </row>
    <row r="590" spans="1:39" s="102" customFormat="1" ht="50.25" customHeight="1">
      <c r="B590" s="173"/>
      <c r="C590" s="388" t="s">
        <v>634</v>
      </c>
      <c r="D590" s="173" t="s">
        <v>570</v>
      </c>
      <c r="E590" s="391">
        <v>2855000</v>
      </c>
      <c r="F590" s="391">
        <v>2855000</v>
      </c>
      <c r="G590" s="388"/>
      <c r="H590" s="388"/>
      <c r="I590" s="388" t="s">
        <v>636</v>
      </c>
      <c r="J590" s="204" t="s">
        <v>638</v>
      </c>
      <c r="K590" s="392">
        <v>54.4</v>
      </c>
      <c r="L590" s="392">
        <v>40.799999999999997</v>
      </c>
      <c r="M590" s="392">
        <v>75</v>
      </c>
      <c r="N590" s="392">
        <v>0.75</v>
      </c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  <c r="AC590" s="249"/>
      <c r="AD590" s="249"/>
      <c r="AE590" s="249"/>
      <c r="AF590" s="249"/>
      <c r="AG590" s="249"/>
      <c r="AH590" s="249"/>
      <c r="AI590" s="249"/>
      <c r="AJ590" s="249"/>
      <c r="AK590" s="249"/>
      <c r="AL590" s="249"/>
      <c r="AM590" s="249"/>
    </row>
    <row r="591" spans="1:39" s="102" customFormat="1" ht="50.25" customHeight="1">
      <c r="B591" s="173"/>
      <c r="C591" s="388" t="s">
        <v>635</v>
      </c>
      <c r="D591" s="173" t="s">
        <v>570</v>
      </c>
      <c r="E591" s="391">
        <v>12291000</v>
      </c>
      <c r="F591" s="391">
        <v>12084855.58</v>
      </c>
      <c r="G591" s="388"/>
      <c r="H591" s="388"/>
      <c r="I591" s="388" t="s">
        <v>637</v>
      </c>
      <c r="J591" s="204" t="s">
        <v>638</v>
      </c>
      <c r="K591" s="392">
        <v>1.27</v>
      </c>
      <c r="L591" s="392">
        <v>1.06</v>
      </c>
      <c r="M591" s="392">
        <v>83</v>
      </c>
      <c r="N591" s="392">
        <v>0.83</v>
      </c>
      <c r="O591" s="249"/>
      <c r="P591" s="395"/>
      <c r="Q591" s="395"/>
      <c r="R591" s="395"/>
      <c r="S591" s="395"/>
      <c r="T591" s="395"/>
      <c r="U591" s="395"/>
      <c r="V591" s="395"/>
      <c r="W591" s="395"/>
      <c r="X591" s="249"/>
      <c r="Y591" s="249"/>
      <c r="Z591" s="249"/>
      <c r="AA591" s="249"/>
      <c r="AB591" s="249"/>
      <c r="AC591" s="249"/>
      <c r="AD591" s="249"/>
      <c r="AE591" s="249"/>
      <c r="AF591" s="249"/>
      <c r="AG591" s="249"/>
      <c r="AH591" s="249"/>
      <c r="AI591" s="249"/>
      <c r="AJ591" s="249"/>
      <c r="AK591" s="249"/>
      <c r="AL591" s="249"/>
      <c r="AM591" s="249"/>
    </row>
    <row r="592" spans="1:39" s="102" customFormat="1" ht="50.25" customHeight="1">
      <c r="B592" s="54"/>
      <c r="C592" s="81" t="s">
        <v>760</v>
      </c>
      <c r="D592" s="54" t="s">
        <v>570</v>
      </c>
      <c r="E592" s="550">
        <v>7710.85</v>
      </c>
      <c r="F592" s="550">
        <v>7709.85</v>
      </c>
      <c r="G592" s="81"/>
      <c r="H592" s="81"/>
      <c r="I592" s="81" t="s">
        <v>761</v>
      </c>
      <c r="J592" s="82" t="s">
        <v>16</v>
      </c>
      <c r="K592" s="549">
        <v>30</v>
      </c>
      <c r="L592" s="550">
        <v>38.1</v>
      </c>
      <c r="M592" s="549">
        <v>100</v>
      </c>
      <c r="N592" s="549">
        <v>1</v>
      </c>
      <c r="O592" s="249"/>
      <c r="P592" s="395"/>
      <c r="Q592" s="395"/>
      <c r="R592" s="395"/>
      <c r="S592" s="395"/>
      <c r="T592" s="395"/>
      <c r="U592" s="395"/>
      <c r="V592" s="395"/>
      <c r="W592" s="395"/>
      <c r="X592" s="249"/>
      <c r="Y592" s="249"/>
      <c r="Z592" s="249"/>
      <c r="AA592" s="249"/>
      <c r="AB592" s="249"/>
      <c r="AC592" s="249"/>
      <c r="AD592" s="249"/>
      <c r="AE592" s="249"/>
      <c r="AF592" s="249"/>
      <c r="AG592" s="249"/>
      <c r="AH592" s="249"/>
      <c r="AI592" s="249"/>
      <c r="AJ592" s="249"/>
      <c r="AK592" s="249"/>
      <c r="AL592" s="249"/>
      <c r="AM592" s="249"/>
    </row>
    <row r="593" spans="1:39" s="102" customFormat="1" ht="50.25" customHeight="1">
      <c r="B593" s="54"/>
      <c r="C593" s="81"/>
      <c r="D593" s="54"/>
      <c r="E593" s="550"/>
      <c r="F593" s="550"/>
      <c r="G593" s="81"/>
      <c r="H593" s="81"/>
      <c r="I593" s="81" t="s">
        <v>762</v>
      </c>
      <c r="J593" s="82" t="s">
        <v>224</v>
      </c>
      <c r="K593" s="549">
        <v>1</v>
      </c>
      <c r="L593" s="550">
        <v>1</v>
      </c>
      <c r="M593" s="549">
        <v>100</v>
      </c>
      <c r="N593" s="549">
        <v>1</v>
      </c>
      <c r="O593" s="249"/>
      <c r="P593" s="395"/>
      <c r="Q593" s="395"/>
      <c r="R593" s="395"/>
      <c r="S593" s="395"/>
      <c r="T593" s="395"/>
      <c r="U593" s="395"/>
      <c r="V593" s="395"/>
      <c r="W593" s="395"/>
      <c r="X593" s="249"/>
      <c r="Y593" s="249"/>
      <c r="Z593" s="249"/>
      <c r="AA593" s="249"/>
      <c r="AB593" s="249"/>
      <c r="AC593" s="249"/>
      <c r="AD593" s="249"/>
      <c r="AE593" s="249"/>
      <c r="AF593" s="249"/>
      <c r="AG593" s="249"/>
      <c r="AH593" s="249"/>
      <c r="AI593" s="249"/>
      <c r="AJ593" s="249"/>
      <c r="AK593" s="249"/>
      <c r="AL593" s="249"/>
      <c r="AM593" s="249"/>
    </row>
    <row r="594" spans="1:39" s="362" customFormat="1" ht="22.5" customHeight="1">
      <c r="B594" s="389"/>
      <c r="C594" s="390" t="s">
        <v>28</v>
      </c>
      <c r="D594" s="390"/>
      <c r="E594" s="551">
        <f>E592+E591+E590</f>
        <v>15153710.85</v>
      </c>
      <c r="F594" s="551">
        <f>F592+F591+F590</f>
        <v>14947565.43</v>
      </c>
      <c r="G594" s="390">
        <f>F594/E594*100</f>
        <v>98.639637366447445</v>
      </c>
      <c r="H594" s="552"/>
      <c r="I594" s="390"/>
      <c r="J594" s="390"/>
      <c r="K594" s="390"/>
      <c r="L594" s="390"/>
      <c r="M594" s="551"/>
      <c r="N594" s="552">
        <v>0.9</v>
      </c>
      <c r="O594" s="395"/>
      <c r="P594" s="352"/>
      <c r="Q594" s="352"/>
      <c r="R594" s="352"/>
      <c r="S594" s="352"/>
      <c r="T594" s="352"/>
      <c r="U594" s="352"/>
      <c r="V594" s="352"/>
      <c r="W594" s="352"/>
      <c r="X594" s="395"/>
      <c r="Y594" s="395"/>
      <c r="Z594" s="395"/>
      <c r="AA594" s="395"/>
      <c r="AB594" s="395"/>
      <c r="AC594" s="395"/>
      <c r="AD594" s="395"/>
      <c r="AE594" s="395"/>
      <c r="AF594" s="395"/>
      <c r="AG594" s="395"/>
      <c r="AH594" s="394"/>
    </row>
    <row r="595" spans="1:39" s="352" customFormat="1" ht="36.75" customHeight="1">
      <c r="B595" s="396"/>
      <c r="C595" s="397" t="s">
        <v>559</v>
      </c>
      <c r="D595" s="397"/>
      <c r="E595" s="558">
        <v>15153710.85</v>
      </c>
      <c r="F595" s="558">
        <v>14947565.43</v>
      </c>
      <c r="G595" s="397">
        <v>98.6</v>
      </c>
      <c r="H595" s="553">
        <v>0.99</v>
      </c>
      <c r="I595" s="674" t="s">
        <v>549</v>
      </c>
      <c r="J595" s="675"/>
      <c r="K595" s="675"/>
      <c r="L595" s="676"/>
      <c r="M595" s="397"/>
      <c r="N595" s="398">
        <v>0.9</v>
      </c>
      <c r="P595" s="399"/>
      <c r="Q595" s="399"/>
      <c r="R595" s="399"/>
      <c r="S595" s="399"/>
      <c r="T595" s="399"/>
      <c r="U595" s="399"/>
      <c r="V595" s="399"/>
      <c r="W595" s="399"/>
    </row>
    <row r="596" spans="1:39" s="399" customFormat="1" ht="44.25" customHeight="1">
      <c r="B596" s="400"/>
      <c r="C596" s="671" t="s">
        <v>763</v>
      </c>
      <c r="D596" s="672"/>
      <c r="E596" s="672"/>
      <c r="F596" s="672"/>
      <c r="G596" s="672"/>
      <c r="H596" s="672"/>
      <c r="I596" s="672"/>
      <c r="J596" s="672"/>
      <c r="K596" s="672"/>
      <c r="L596" s="672"/>
      <c r="M596" s="672"/>
      <c r="N596" s="673"/>
      <c r="P596" s="413"/>
      <c r="Q596" s="412"/>
      <c r="R596" s="412"/>
      <c r="S596" s="412"/>
      <c r="T596" s="412"/>
      <c r="U596" s="412"/>
      <c r="V596" s="412"/>
      <c r="W596" s="412"/>
    </row>
    <row r="597" spans="1:39" s="405" customFormat="1" ht="40.5" customHeight="1">
      <c r="A597" s="405">
        <f>E597-F597</f>
        <v>11051185.279999971</v>
      </c>
      <c r="B597" s="406"/>
      <c r="C597" s="407" t="s">
        <v>561</v>
      </c>
      <c r="D597" s="408"/>
      <c r="E597" s="408">
        <f>E131+E159+E240+E328+E370+E407+E451+E501+E530+E578+E595</f>
        <v>672722330.56999993</v>
      </c>
      <c r="F597" s="408">
        <f>F131+F159+F240+F328+F370+F407+F451+F501+F530+F578+F595</f>
        <v>661671145.28999996</v>
      </c>
      <c r="G597" s="408">
        <f>F597/E597*100</f>
        <v>98.357244173738621</v>
      </c>
      <c r="H597" s="409">
        <v>0.98</v>
      </c>
      <c r="I597" s="669" t="s">
        <v>280</v>
      </c>
      <c r="J597" s="670"/>
      <c r="K597" s="670"/>
      <c r="L597" s="670"/>
      <c r="M597" s="410"/>
      <c r="N597" s="411">
        <v>0.93</v>
      </c>
      <c r="O597" s="412"/>
      <c r="P597" s="416"/>
      <c r="Q597" s="414"/>
      <c r="R597" s="414"/>
      <c r="S597" s="414"/>
      <c r="T597" s="414"/>
      <c r="U597" s="414"/>
      <c r="V597" s="414"/>
      <c r="W597" s="414"/>
      <c r="X597" s="412"/>
      <c r="Y597" s="412"/>
      <c r="Z597" s="412"/>
      <c r="AA597" s="412"/>
      <c r="AB597" s="412"/>
      <c r="AC597" s="412"/>
      <c r="AD597" s="412"/>
      <c r="AE597" s="412"/>
      <c r="AF597" s="412"/>
      <c r="AG597" s="412"/>
      <c r="AH597" s="412"/>
      <c r="AI597" s="412"/>
      <c r="AJ597" s="412"/>
      <c r="AK597" s="412"/>
      <c r="AL597" s="412"/>
      <c r="AM597" s="412"/>
    </row>
    <row r="598" spans="1:39" s="414" customFormat="1" ht="40.5" customHeight="1">
      <c r="B598" s="415"/>
      <c r="C598" s="661" t="s">
        <v>765</v>
      </c>
      <c r="D598" s="662"/>
      <c r="E598" s="662"/>
      <c r="F598" s="662"/>
      <c r="G598" s="662"/>
      <c r="H598" s="662"/>
      <c r="I598" s="662"/>
      <c r="J598" s="662"/>
      <c r="K598" s="662"/>
      <c r="L598" s="662"/>
      <c r="M598" s="662"/>
      <c r="N598" s="663"/>
      <c r="P598" s="244"/>
      <c r="Q598" s="244"/>
      <c r="R598" s="244"/>
      <c r="S598" s="244"/>
      <c r="T598" s="244"/>
      <c r="U598" s="244"/>
      <c r="V598" s="244"/>
      <c r="W598" s="244"/>
    </row>
    <row r="599" spans="1:39">
      <c r="N599" s="393"/>
    </row>
    <row r="600" spans="1:39">
      <c r="N600" s="393"/>
    </row>
    <row r="601" spans="1:39">
      <c r="N601" s="393"/>
    </row>
    <row r="602" spans="1:39">
      <c r="N602" s="393"/>
    </row>
    <row r="603" spans="1:39">
      <c r="N603" s="393"/>
    </row>
  </sheetData>
  <mergeCells count="286">
    <mergeCell ref="C290:N290"/>
    <mergeCell ref="C291:N291"/>
    <mergeCell ref="C292:N292"/>
    <mergeCell ref="C295:N295"/>
    <mergeCell ref="C305:N305"/>
    <mergeCell ref="C306:N306"/>
    <mergeCell ref="C303:M303"/>
    <mergeCell ref="A304:XFD304"/>
    <mergeCell ref="I240:L240"/>
    <mergeCell ref="C320:M320"/>
    <mergeCell ref="I297:L297"/>
    <mergeCell ref="I298:L298"/>
    <mergeCell ref="C444:N444"/>
    <mergeCell ref="C445:N445"/>
    <mergeCell ref="C446:N446"/>
    <mergeCell ref="I296:L296"/>
    <mergeCell ref="C269:N269"/>
    <mergeCell ref="C270:N270"/>
    <mergeCell ref="C281:N281"/>
    <mergeCell ref="C282:N282"/>
    <mergeCell ref="C283:N283"/>
    <mergeCell ref="C389:N389"/>
    <mergeCell ref="C390:N390"/>
    <mergeCell ref="C396:N396"/>
    <mergeCell ref="C397:N397"/>
    <mergeCell ref="I299:L299"/>
    <mergeCell ref="C300:L300"/>
    <mergeCell ref="C301:M301"/>
    <mergeCell ref="C302:M302"/>
    <mergeCell ref="C289:N289"/>
    <mergeCell ref="C45:N45"/>
    <mergeCell ref="C50:N50"/>
    <mergeCell ref="C64:N64"/>
    <mergeCell ref="C121:M121"/>
    <mergeCell ref="C122:N122"/>
    <mergeCell ref="C585:N585"/>
    <mergeCell ref="I530:L530"/>
    <mergeCell ref="C505:N505"/>
    <mergeCell ref="C506:N506"/>
    <mergeCell ref="C507:N507"/>
    <mergeCell ref="C508:N508"/>
    <mergeCell ref="C509:N509"/>
    <mergeCell ref="C510:N510"/>
    <mergeCell ref="C511:N511"/>
    <mergeCell ref="C481:N481"/>
    <mergeCell ref="C550:N550"/>
    <mergeCell ref="C482:N482"/>
    <mergeCell ref="C532:N532"/>
    <mergeCell ref="C531:N531"/>
    <mergeCell ref="C523:N523"/>
    <mergeCell ref="C524:N524"/>
    <mergeCell ref="I159:L159"/>
    <mergeCell ref="C387:N387"/>
    <mergeCell ref="C388:N388"/>
    <mergeCell ref="I578:L578"/>
    <mergeCell ref="I579:L579"/>
    <mergeCell ref="I580:L580"/>
    <mergeCell ref="C581:N581"/>
    <mergeCell ref="C582:N582"/>
    <mergeCell ref="C565:N565"/>
    <mergeCell ref="C566:N566"/>
    <mergeCell ref="C307:N307"/>
    <mergeCell ref="C337:M337"/>
    <mergeCell ref="I328:L328"/>
    <mergeCell ref="C329:N329"/>
    <mergeCell ref="C308:L308"/>
    <mergeCell ref="C309:M309"/>
    <mergeCell ref="C318:M318"/>
    <mergeCell ref="C319:M319"/>
    <mergeCell ref="C330:N330"/>
    <mergeCell ref="C331:N331"/>
    <mergeCell ref="C332:N332"/>
    <mergeCell ref="C334:N334"/>
    <mergeCell ref="C333:N333"/>
    <mergeCell ref="C335:N335"/>
    <mergeCell ref="C336:N336"/>
    <mergeCell ref="C321:N321"/>
    <mergeCell ref="C322:N322"/>
    <mergeCell ref="C598:N598"/>
    <mergeCell ref="C567:N567"/>
    <mergeCell ref="C568:N568"/>
    <mergeCell ref="C569:N569"/>
    <mergeCell ref="C533:N533"/>
    <mergeCell ref="C547:N547"/>
    <mergeCell ref="C548:N548"/>
    <mergeCell ref="C549:N549"/>
    <mergeCell ref="C564:N564"/>
    <mergeCell ref="C584:N584"/>
    <mergeCell ref="C583:N583"/>
    <mergeCell ref="I597:L597"/>
    <mergeCell ref="C588:N588"/>
    <mergeCell ref="C589:N589"/>
    <mergeCell ref="C596:N596"/>
    <mergeCell ref="I595:L595"/>
    <mergeCell ref="C534:N534"/>
    <mergeCell ref="C535:N535"/>
    <mergeCell ref="C536:N536"/>
    <mergeCell ref="C537:N537"/>
    <mergeCell ref="C538:N538"/>
    <mergeCell ref="C539:N539"/>
    <mergeCell ref="C586:N586"/>
    <mergeCell ref="C587:N587"/>
    <mergeCell ref="C525:N525"/>
    <mergeCell ref="C503:N503"/>
    <mergeCell ref="C504:N504"/>
    <mergeCell ref="C483:N483"/>
    <mergeCell ref="C484:N484"/>
    <mergeCell ref="C485:N485"/>
    <mergeCell ref="C486:N486"/>
    <mergeCell ref="C493:N493"/>
    <mergeCell ref="C494:N494"/>
    <mergeCell ref="C495:N495"/>
    <mergeCell ref="C496:N496"/>
    <mergeCell ref="C241:N241"/>
    <mergeCell ref="C520:N520"/>
    <mergeCell ref="C521:N521"/>
    <mergeCell ref="C522:N522"/>
    <mergeCell ref="C462:N462"/>
    <mergeCell ref="C469:N469"/>
    <mergeCell ref="C470:N470"/>
    <mergeCell ref="C471:N471"/>
    <mergeCell ref="C480:N480"/>
    <mergeCell ref="C454:N454"/>
    <mergeCell ref="C456:N456"/>
    <mergeCell ref="C460:N460"/>
    <mergeCell ref="C461:N461"/>
    <mergeCell ref="C455:N455"/>
    <mergeCell ref="C457:N457"/>
    <mergeCell ref="C458:N458"/>
    <mergeCell ref="C459:N459"/>
    <mergeCell ref="C463:N463"/>
    <mergeCell ref="C472:N472"/>
    <mergeCell ref="C473:N473"/>
    <mergeCell ref="C478:N478"/>
    <mergeCell ref="C479:N479"/>
    <mergeCell ref="C497:N497"/>
    <mergeCell ref="C502:N502"/>
    <mergeCell ref="C284:N284"/>
    <mergeCell ref="C257:N257"/>
    <mergeCell ref="C258:N258"/>
    <mergeCell ref="C259:N259"/>
    <mergeCell ref="C264:N264"/>
    <mergeCell ref="C265:N265"/>
    <mergeCell ref="C268:N268"/>
    <mergeCell ref="C242:N242"/>
    <mergeCell ref="C243:L243"/>
    <mergeCell ref="C244:L244"/>
    <mergeCell ref="C248:L248"/>
    <mergeCell ref="C250:L250"/>
    <mergeCell ref="C252:L252"/>
    <mergeCell ref="C203:L203"/>
    <mergeCell ref="I208:L208"/>
    <mergeCell ref="C212:N212"/>
    <mergeCell ref="C213:N213"/>
    <mergeCell ref="C214:N214"/>
    <mergeCell ref="C215:N215"/>
    <mergeCell ref="C186:N186"/>
    <mergeCell ref="C193:I193"/>
    <mergeCell ref="C194:L194"/>
    <mergeCell ref="C195:L195"/>
    <mergeCell ref="C201:I201"/>
    <mergeCell ref="C202:L202"/>
    <mergeCell ref="C216:N216"/>
    <mergeCell ref="C217:N217"/>
    <mergeCell ref="C230:L230"/>
    <mergeCell ref="C231:L231"/>
    <mergeCell ref="C238:L238"/>
    <mergeCell ref="C239:L239"/>
    <mergeCell ref="C218:N218"/>
    <mergeCell ref="C219:N219"/>
    <mergeCell ref="C220:N220"/>
    <mergeCell ref="C226:H226"/>
    <mergeCell ref="A229:XFD229"/>
    <mergeCell ref="I234:L234"/>
    <mergeCell ref="C232:N232"/>
    <mergeCell ref="C140:L140"/>
    <mergeCell ref="C166:L166"/>
    <mergeCell ref="C174:L174"/>
    <mergeCell ref="C183:M183"/>
    <mergeCell ref="C184:N184"/>
    <mergeCell ref="C185:N185"/>
    <mergeCell ref="C154:N154"/>
    <mergeCell ref="C155:N155"/>
    <mergeCell ref="C160:N160"/>
    <mergeCell ref="C146:N146"/>
    <mergeCell ref="C147:N147"/>
    <mergeCell ref="C148:N148"/>
    <mergeCell ref="C153:N153"/>
    <mergeCell ref="C112:L112"/>
    <mergeCell ref="I131:L131"/>
    <mergeCell ref="C133:N133"/>
    <mergeCell ref="C134:L134"/>
    <mergeCell ref="C138:N138"/>
    <mergeCell ref="C139:L139"/>
    <mergeCell ref="C123:N123"/>
    <mergeCell ref="C124:N124"/>
    <mergeCell ref="C132:N132"/>
    <mergeCell ref="C135:N135"/>
    <mergeCell ref="C136:N136"/>
    <mergeCell ref="C70:N70"/>
    <mergeCell ref="C71:L71"/>
    <mergeCell ref="N99:N100"/>
    <mergeCell ref="C102:N102"/>
    <mergeCell ref="C103:L103"/>
    <mergeCell ref="C104:L104"/>
    <mergeCell ref="C110:L110"/>
    <mergeCell ref="C111:L111"/>
    <mergeCell ref="C87:L87"/>
    <mergeCell ref="C88:L88"/>
    <mergeCell ref="C92:L92"/>
    <mergeCell ref="C93:L93"/>
    <mergeCell ref="C94:L94"/>
    <mergeCell ref="C96:L96"/>
    <mergeCell ref="C381:N381"/>
    <mergeCell ref="C386:N386"/>
    <mergeCell ref="C8:N8"/>
    <mergeCell ref="C13:N13"/>
    <mergeCell ref="C14:N14"/>
    <mergeCell ref="C15:N15"/>
    <mergeCell ref="C32:N32"/>
    <mergeCell ref="C40:N40"/>
    <mergeCell ref="B3:N3"/>
    <mergeCell ref="B5:B6"/>
    <mergeCell ref="C5:C6"/>
    <mergeCell ref="D5:H5"/>
    <mergeCell ref="I5:N5"/>
    <mergeCell ref="C7:N7"/>
    <mergeCell ref="C72:L72"/>
    <mergeCell ref="C76:L76"/>
    <mergeCell ref="C78:L78"/>
    <mergeCell ref="C81:L81"/>
    <mergeCell ref="C83:L83"/>
    <mergeCell ref="C86:N86"/>
    <mergeCell ref="C57:N57"/>
    <mergeCell ref="C58:N58"/>
    <mergeCell ref="C59:N59"/>
    <mergeCell ref="C63:N63"/>
    <mergeCell ref="C362:N362"/>
    <mergeCell ref="C363:N363"/>
    <mergeCell ref="C364:N364"/>
    <mergeCell ref="C338:N338"/>
    <mergeCell ref="C339:N339"/>
    <mergeCell ref="C340:N340"/>
    <mergeCell ref="C341:N341"/>
    <mergeCell ref="C342:N342"/>
    <mergeCell ref="C343:N343"/>
    <mergeCell ref="C351:N351"/>
    <mergeCell ref="C352:N352"/>
    <mergeCell ref="C353:N353"/>
    <mergeCell ref="C354:N354"/>
    <mergeCell ref="C355:N355"/>
    <mergeCell ref="C410:N410"/>
    <mergeCell ref="C412:N412"/>
    <mergeCell ref="C413:N413"/>
    <mergeCell ref="C414:N414"/>
    <mergeCell ref="C452:N452"/>
    <mergeCell ref="I451:J451"/>
    <mergeCell ref="C453:N453"/>
    <mergeCell ref="C365:N365"/>
    <mergeCell ref="C371:N371"/>
    <mergeCell ref="C373:N373"/>
    <mergeCell ref="C375:N375"/>
    <mergeCell ref="C376:N376"/>
    <mergeCell ref="C377:N377"/>
    <mergeCell ref="C374:N374"/>
    <mergeCell ref="C378:N378"/>
    <mergeCell ref="C379:N379"/>
    <mergeCell ref="I407:L407"/>
    <mergeCell ref="C409:N409"/>
    <mergeCell ref="C398:N398"/>
    <mergeCell ref="C399:N399"/>
    <mergeCell ref="C408:N408"/>
    <mergeCell ref="I370:L370"/>
    <mergeCell ref="C372:L372"/>
    <mergeCell ref="C380:N380"/>
    <mergeCell ref="C438:N438"/>
    <mergeCell ref="C439:N439"/>
    <mergeCell ref="C440:N440"/>
    <mergeCell ref="C416:M416"/>
    <mergeCell ref="C411:N411"/>
    <mergeCell ref="C415:N415"/>
    <mergeCell ref="C417:N417"/>
    <mergeCell ref="C418:N418"/>
    <mergeCell ref="C423:N423"/>
    <mergeCell ref="C424:N424"/>
    <mergeCell ref="C425:N4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2020-03-24T08:46:47Z</dcterms:modified>
</cp:coreProperties>
</file>